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C:\Users\48909254224\Desktop\AMIF2015-12 MEDITSIINITEENUSED\Toetusleping\III vahearuanne\"/>
    </mc:Choice>
  </mc:AlternateContent>
  <bookViews>
    <workbookView xWindow="120" yWindow="285" windowWidth="19440" windowHeight="6480" tabRatio="757" activeTab="4"/>
  </bookViews>
  <sheets>
    <sheet name="A. Eelarve" sheetId="11" r:id="rId1"/>
    <sheet name="B. Maksetaotlus" sheetId="6" r:id="rId2"/>
    <sheet name="C. KULUARUANDE KOOND" sheetId="1" r:id="rId3"/>
    <sheet name="C1. Tööjõukulud" sheetId="13" r:id="rId4"/>
    <sheet name=" C3. Sihtrühmaga seotud kulud" sheetId="12" r:id="rId5"/>
    <sheet name="C7. Muud otsesed kulud" sheetId="20" r:id="rId6"/>
    <sheet name="Nähtamatu leht" sheetId="16" state="hidden" r:id="rId7"/>
  </sheets>
  <definedNames>
    <definedName name="Kinnituskiri" comment="Vali sobiv vastusevariant">'Nähtamatu leht'!$A$12:$A$14</definedName>
    <definedName name="Projekti_valdkond">'A. Eelarve'!$B$8</definedName>
    <definedName name="Valdkond">'Nähtamatu leht'!$A$1:$A$3</definedName>
    <definedName name="Ühik">'Nähtamatu leht'!$A$6:$A$9</definedName>
  </definedNames>
  <calcPr calcId="152511"/>
</workbook>
</file>

<file path=xl/calcChain.xml><?xml version="1.0" encoding="utf-8"?>
<calcChain xmlns="http://schemas.openxmlformats.org/spreadsheetml/2006/main">
  <c r="D27" i="1" l="1"/>
  <c r="D21" i="1"/>
  <c r="D17" i="1"/>
  <c r="D18" i="1"/>
  <c r="D19" i="1"/>
  <c r="D20" i="1"/>
  <c r="D16" i="1"/>
  <c r="H67" i="12" l="1"/>
  <c r="H79" i="12" l="1"/>
  <c r="H77" i="12"/>
  <c r="I33" i="6"/>
  <c r="G21" i="1" l="1"/>
  <c r="H81" i="13" l="1"/>
  <c r="H73" i="12"/>
  <c r="H69" i="12"/>
  <c r="H62" i="12"/>
  <c r="H56" i="12"/>
  <c r="H52" i="12"/>
  <c r="H23" i="12" l="1"/>
  <c r="H33" i="12" l="1"/>
  <c r="H28" i="12"/>
  <c r="E39" i="1" l="1"/>
  <c r="H39" i="12" l="1"/>
  <c r="H43" i="12"/>
  <c r="H48" i="12"/>
  <c r="H51" i="12" l="1"/>
  <c r="H56" i="13"/>
  <c r="H20" i="12" l="1"/>
  <c r="H14" i="12"/>
  <c r="H22" i="12" l="1"/>
  <c r="H31" i="13"/>
  <c r="H23" i="20" l="1"/>
  <c r="G29" i="1" s="1"/>
  <c r="H35" i="20"/>
  <c r="I29" i="1" s="1"/>
  <c r="H30" i="20"/>
  <c r="H29" i="1" s="1"/>
  <c r="H17" i="20"/>
  <c r="F29" i="1" s="1"/>
  <c r="H12" i="20"/>
  <c r="E29" i="1" s="1"/>
  <c r="H97" i="12"/>
  <c r="H91" i="12"/>
  <c r="I28" i="1" s="1"/>
  <c r="H85" i="12"/>
  <c r="H28" i="1" s="1"/>
  <c r="F28" i="1"/>
  <c r="E28" i="1"/>
  <c r="H100" i="13"/>
  <c r="H92" i="13"/>
  <c r="I27" i="1" s="1"/>
  <c r="H87" i="13"/>
  <c r="H27" i="1" s="1"/>
  <c r="F27" i="1"/>
  <c r="E27" i="1"/>
  <c r="C38" i="1"/>
  <c r="C37" i="1"/>
  <c r="G39" i="1"/>
  <c r="H39" i="1"/>
  <c r="I39" i="1"/>
  <c r="O22" i="6"/>
  <c r="M22" i="6"/>
  <c r="K22" i="6"/>
  <c r="I22" i="6"/>
  <c r="F30" i="1" l="1"/>
  <c r="F31" i="1" s="1"/>
  <c r="I30" i="1"/>
  <c r="I31" i="1" s="1"/>
  <c r="H30" i="1"/>
  <c r="H31" i="1" s="1"/>
  <c r="H98" i="12"/>
  <c r="H101" i="13"/>
  <c r="E30" i="1"/>
  <c r="G61" i="11"/>
  <c r="G60" i="11"/>
  <c r="G59" i="11"/>
  <c r="G58" i="11"/>
  <c r="G57" i="11"/>
  <c r="G56" i="11"/>
  <c r="G55" i="11"/>
  <c r="G54" i="11"/>
  <c r="B44" i="11" l="1"/>
  <c r="H41" i="20"/>
  <c r="J29" i="1" s="1"/>
  <c r="D29" i="1" s="1"/>
  <c r="H42" i="20" l="1"/>
  <c r="A3" i="6"/>
  <c r="A2" i="6"/>
  <c r="A1" i="6"/>
  <c r="K17" i="1" l="1"/>
  <c r="F17" i="1" s="1"/>
  <c r="K18" i="1"/>
  <c r="F18" i="1" s="1"/>
  <c r="K19" i="1"/>
  <c r="F19" i="1" s="1"/>
  <c r="K20" i="1"/>
  <c r="F20" i="1" s="1"/>
  <c r="K16" i="1"/>
  <c r="F16" i="1" s="1"/>
  <c r="F21" i="1" s="1"/>
  <c r="K21" i="1" l="1"/>
  <c r="B38" i="1" l="1"/>
  <c r="B37" i="1"/>
  <c r="B39" i="1" l="1"/>
  <c r="G63" i="11"/>
  <c r="C27" i="11" s="1"/>
  <c r="C29" i="1" s="1"/>
  <c r="K29" i="1" s="1"/>
  <c r="C29" i="6" l="1"/>
  <c r="C30" i="6"/>
  <c r="C31" i="6"/>
  <c r="C32" i="6"/>
  <c r="C28" i="6"/>
  <c r="D39" i="1" l="1"/>
  <c r="A1" i="1"/>
  <c r="D17" i="11"/>
  <c r="G33" i="6" l="1"/>
  <c r="E33" i="6"/>
  <c r="C39" i="1"/>
  <c r="B37" i="11"/>
  <c r="C29" i="11"/>
  <c r="G49" i="11" l="1"/>
  <c r="C21" i="11" s="1"/>
  <c r="G53" i="11"/>
  <c r="C23" i="11" s="1"/>
  <c r="C28" i="1" s="1"/>
  <c r="J27" i="1"/>
  <c r="G27" i="1"/>
  <c r="J28" i="1"/>
  <c r="J30" i="1" l="1"/>
  <c r="G28" i="1"/>
  <c r="G65" i="11"/>
  <c r="G67" i="11" s="1"/>
  <c r="C24" i="11"/>
  <c r="C27" i="1"/>
  <c r="C30" i="1" s="1"/>
  <c r="G30" i="1" l="1"/>
  <c r="G31" i="1" s="1"/>
  <c r="D28" i="1"/>
  <c r="K28" i="1" s="1"/>
  <c r="C28" i="11"/>
  <c r="D24" i="11" s="1"/>
  <c r="C31" i="1"/>
  <c r="K27" i="1"/>
  <c r="D30" i="1" l="1"/>
  <c r="D26" i="11"/>
  <c r="D21" i="11"/>
  <c r="D23" i="11"/>
  <c r="D27" i="11"/>
  <c r="D22" i="11"/>
  <c r="D25" i="11"/>
  <c r="J31" i="1"/>
  <c r="C30" i="11" l="1"/>
  <c r="J17" i="1"/>
  <c r="J16" i="1"/>
  <c r="J18" i="1"/>
  <c r="J19" i="1"/>
  <c r="J20" i="1"/>
  <c r="E31" i="1"/>
  <c r="C13" i="11" l="1"/>
  <c r="C12" i="11"/>
  <c r="C16" i="11"/>
  <c r="C15" i="11"/>
  <c r="C14" i="11"/>
  <c r="E18" i="1"/>
  <c r="E19" i="1"/>
  <c r="E20" i="1"/>
  <c r="E17" i="1"/>
  <c r="E16" i="1"/>
  <c r="J21" i="1"/>
  <c r="K30" i="1"/>
  <c r="C19" i="6" l="1"/>
  <c r="C18" i="1"/>
  <c r="C19" i="1"/>
  <c r="C20" i="6"/>
  <c r="C20" i="1"/>
  <c r="C21" i="6"/>
  <c r="C18" i="6"/>
  <c r="C17" i="1"/>
  <c r="C17" i="6"/>
  <c r="C16" i="1"/>
  <c r="E21" i="1"/>
  <c r="D31" i="1"/>
  <c r="A3" i="1" s="1"/>
  <c r="C17" i="11"/>
  <c r="C22" i="6" l="1"/>
  <c r="K31" i="1"/>
  <c r="C21" i="1"/>
  <c r="G22" i="6" l="1"/>
  <c r="E22" i="6"/>
  <c r="A2" i="1"/>
  <c r="C33" i="6"/>
</calcChain>
</file>

<file path=xl/comments1.xml><?xml version="1.0" encoding="utf-8"?>
<comments xmlns="http://schemas.openxmlformats.org/spreadsheetml/2006/main">
  <authors>
    <author>Ege-Lii Luik</author>
  </authors>
  <commentList>
    <comment ref="F48" authorId="0" shapeId="0">
      <text>
        <r>
          <rPr>
            <b/>
            <sz val="9"/>
            <color indexed="81"/>
            <rFont val="Tahoma"/>
            <family val="2"/>
            <charset val="186"/>
          </rPr>
          <t>Ege-Lii Luik:</t>
        </r>
        <r>
          <rPr>
            <sz val="9"/>
            <color indexed="81"/>
            <rFont val="Tahoma"/>
            <family val="2"/>
            <charset val="186"/>
          </rPr>
          <t xml:space="preserve">
Kululiik</t>
        </r>
      </text>
    </comment>
    <comment ref="B50" authorId="0" shapeId="0">
      <text>
        <r>
          <rPr>
            <b/>
            <sz val="9"/>
            <color indexed="81"/>
            <rFont val="Tahoma"/>
            <family val="2"/>
            <charset val="186"/>
          </rPr>
          <t>Ege-Lii Luik:</t>
        </r>
        <r>
          <rPr>
            <sz val="9"/>
            <color indexed="81"/>
            <rFont val="Tahoma"/>
            <family val="2"/>
            <charset val="186"/>
          </rPr>
          <t xml:space="preserve">
Kuluartikkel</t>
        </r>
      </text>
    </comment>
  </commentList>
</comments>
</file>

<file path=xl/sharedStrings.xml><?xml version="1.0" encoding="utf-8"?>
<sst xmlns="http://schemas.openxmlformats.org/spreadsheetml/2006/main" count="783" uniqueCount="283">
  <si>
    <t>Kuluaruande vorm</t>
  </si>
  <si>
    <t>Projekti aruandlusperiood:</t>
  </si>
  <si>
    <t>Rea nr</t>
  </si>
  <si>
    <t>Kululiik</t>
  </si>
  <si>
    <t>AMIF</t>
  </si>
  <si>
    <t>Kokku</t>
  </si>
  <si>
    <t>Eelarve täitmise %</t>
  </si>
  <si>
    <t>Tööjõukulud</t>
  </si>
  <si>
    <t>2.</t>
  </si>
  <si>
    <t>Lähetuskulud</t>
  </si>
  <si>
    <t>3.</t>
  </si>
  <si>
    <t>Sihtrühmaga seotud tegevused</t>
  </si>
  <si>
    <t>Projekti tegelikud kulud</t>
  </si>
  <si>
    <t>3. Sihtrühmaga seotud kulud</t>
  </si>
  <si>
    <t>PROJEKTI KULUD KOKKU</t>
  </si>
  <si>
    <t>Kavandatud eelarve</t>
  </si>
  <si>
    <t>Rahastamisallikas</t>
  </si>
  <si>
    <t>Summa</t>
  </si>
  <si>
    <t>Riiklik kaasfinantseering</t>
  </si>
  <si>
    <t>Partnerite poolne kaasfinantseering</t>
  </si>
  <si>
    <t>Toetuse saaja omafinanantseering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</si>
  <si>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</si>
  <si>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</si>
  <si>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</si>
  <si>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</si>
  <si>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</si>
  <si>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 xml:space="preserve">Tegelikud kulud </t>
  </si>
  <si>
    <t>VARJUPAIGA-, RÄNDE- JA INTEGRATSIOONIFOND</t>
  </si>
  <si>
    <t>Varjupaik</t>
  </si>
  <si>
    <t>Integratsioon</t>
  </si>
  <si>
    <t>Tagasipöördumine</t>
  </si>
  <si>
    <t>KOOND</t>
  </si>
  <si>
    <t>Otsesed kulud kokku</t>
  </si>
  <si>
    <t>Kaudsed kulud</t>
  </si>
  <si>
    <t>Projekti kulud kokku</t>
  </si>
  <si>
    <t>nr</t>
  </si>
  <si>
    <t>Kulu detailne kirjeldus</t>
  </si>
  <si>
    <t>Ühik</t>
  </si>
  <si>
    <t>PROJEKTI OTSESED KULUD</t>
  </si>
  <si>
    <t>1.</t>
  </si>
  <si>
    <t>tund</t>
  </si>
  <si>
    <t>PROJEKTI OTSESED KULUD KOKKU</t>
  </si>
  <si>
    <t>PROJEKTI KAUDSED KULUD</t>
  </si>
  <si>
    <t>Kogus</t>
  </si>
  <si>
    <t>Ühiku hind KM-ga</t>
  </si>
  <si>
    <t>% kogukuludest</t>
  </si>
  <si>
    <t xml:space="preserve">OTSESED KULUD </t>
  </si>
  <si>
    <t>Toetuse saaja:</t>
  </si>
  <si>
    <t>Toetuse taotleja:</t>
  </si>
  <si>
    <t>Projekti valdkond:</t>
  </si>
  <si>
    <t>Projekti käigus saadud muud sissetulekud</t>
  </si>
  <si>
    <t>SELGITUS</t>
  </si>
  <si>
    <t>Kuludokumendi väljastaja</t>
  </si>
  <si>
    <t>Kuludokumendi nimetus</t>
  </si>
  <si>
    <t>Kuludokumendi number</t>
  </si>
  <si>
    <t>Kuludokumendi kuupäev</t>
  </si>
  <si>
    <t>Kulu lühikirjeldus</t>
  </si>
  <si>
    <t>4.</t>
  </si>
  <si>
    <t>kuu</t>
  </si>
  <si>
    <t>tk</t>
  </si>
  <si>
    <t>Osakaal %</t>
  </si>
  <si>
    <t>PROJEKTI MAKSUMUS KOKKU</t>
  </si>
  <si>
    <t>Tabel 1. Projekti maksumus ja tulud allikate lõikes (EUR)</t>
  </si>
  <si>
    <t xml:space="preserve">Tööjõukulud kokku </t>
  </si>
  <si>
    <t>Sihtühmaga seotud kulud</t>
  </si>
  <si>
    <t xml:space="preserve">Tabel 4. Toetuse saaja kinnitus </t>
  </si>
  <si>
    <t>Kulu tasumise kuupäev</t>
  </si>
  <si>
    <t>Projekti kavandatud tulud</t>
  </si>
  <si>
    <t>Tegelikud tulud kokku</t>
  </si>
  <si>
    <t>Maksetaotluse vorm</t>
  </si>
  <si>
    <t>Maksed</t>
  </si>
  <si>
    <t>Laekumise kuupäev pp/kk/aaaa</t>
  </si>
  <si>
    <t>Tabel 1. Projekti kavandatud maksed</t>
  </si>
  <si>
    <t>Tabel 2. Projekti jooksul laekunud maksed ja lõppmakse</t>
  </si>
  <si>
    <t>Toetusleping (punkt)</t>
  </si>
  <si>
    <t>Tegelikud kulud KOKKU</t>
  </si>
  <si>
    <t>Kavandatud kulud</t>
  </si>
  <si>
    <t>1. Tööjõukulud</t>
  </si>
  <si>
    <t>Jah</t>
  </si>
  <si>
    <t>Ei</t>
  </si>
  <si>
    <t>Ei kohaldu</t>
  </si>
  <si>
    <t>VASTUS</t>
  </si>
  <si>
    <t>Mina, toetuse saaja, kinnitan, et:</t>
  </si>
  <si>
    <r>
      <t xml:space="preserve">Kulu selgitus </t>
    </r>
    <r>
      <rPr>
        <i/>
        <sz val="12"/>
        <color theme="1"/>
        <rFont val="Times New Roman"/>
        <family val="1"/>
        <charset val="186"/>
      </rPr>
      <t>(Tabelisse lisada lahtreid vastavalt kuludokumentide arvule)</t>
    </r>
  </si>
  <si>
    <t>päev</t>
  </si>
  <si>
    <t>Allhanked</t>
  </si>
  <si>
    <t>Seadmed, kinnisvara</t>
  </si>
  <si>
    <t>EL avalikustamise tegevused</t>
  </si>
  <si>
    <t>Sihtrühmadega seotud tegevused</t>
  </si>
  <si>
    <t>Toetuse saaja esindaja</t>
  </si>
  <si>
    <t>Muud otsesed kulud</t>
  </si>
  <si>
    <t>7. Muud otsesed kulud</t>
  </si>
  <si>
    <t>Muud otsesed kulud kokku</t>
  </si>
  <si>
    <t>7.</t>
  </si>
  <si>
    <t>Tabel 3. Projekti kulude prognoos valdkondade lõikes (EUR) (kui kohaldub)</t>
  </si>
  <si>
    <t>Tabel 4. Projekti kulude prognoos meetmete lõikes (EUR) (kui kohaldub)</t>
  </si>
  <si>
    <t>Tabel 3. Projekti kulud valdkondade lõikes (EUR) (kui kohaldub)</t>
  </si>
  <si>
    <t>Tabel 2. Kuluaruande koond (EUR)</t>
  </si>
  <si>
    <t>Projekti pealkiri:</t>
  </si>
  <si>
    <t>Projekti planeeritav algus:</t>
  </si>
  <si>
    <t>Projekti planeeritav lõpp:</t>
  </si>
  <si>
    <t>Projekti number:</t>
  </si>
  <si>
    <t>Toetuslepingu number:</t>
  </si>
  <si>
    <t>Tabel 5. Projekti detailne eelarve (EUR)</t>
  </si>
  <si>
    <t>Tabel 2. Projekti kululiikide koondtabel (EUR)</t>
  </si>
  <si>
    <t>Tabel 1. Projekti tulud allikate lõikes (EUR)</t>
  </si>
  <si>
    <t>Varjupaik – vastuvõtt</t>
  </si>
  <si>
    <t>Tagasisaatmine – tagasisaatmismenetlustega kaasnevad meetmed</t>
  </si>
  <si>
    <t>Tagasisaatmismeetmed</t>
  </si>
  <si>
    <t xml:space="preserve"> Politsei- ja Piirivalveamet</t>
  </si>
  <si>
    <t>Tervishoiu-, psühholoogi- ja psühhiaatriteenus varjupaigataotlejatele ja tagasipöördujatele</t>
  </si>
  <si>
    <t>1.1.</t>
  </si>
  <si>
    <t>Projektijuht (tulumaks, töötuskindlustusmaks ja kohustusliku pensionikindlustusmaks)</t>
  </si>
  <si>
    <t>Projektijuht töötab töölepingu alusel täistööajaga (arvestusega 160 h kuus). Antud projekti juhtimiseks kulutab projektijuht 34,81% tööajast. Brutopalk kuus nelja projekti peale kokku 1648 eurot.</t>
  </si>
  <si>
    <t>1.1.1.</t>
  </si>
  <si>
    <t xml:space="preserve">Sotsiaalmaks </t>
  </si>
  <si>
    <t>1.1.2.</t>
  </si>
  <si>
    <t>Töötuskindlustusmakse</t>
  </si>
  <si>
    <t>2.1.</t>
  </si>
  <si>
    <t>Tervishoiuteenus (arst) (käibemaks 20%)</t>
  </si>
  <si>
    <t>Tervishoiuteenuse osutamiseks on läbiviidud hange perearsti teenuse saamiseks kinnipidamiskeskusesse. Hanke võitja osutab  teenust vastavlt lepingus sätestatud nõuetele</t>
  </si>
  <si>
    <t>2.2.</t>
  </si>
  <si>
    <t>Tervishoiuteenus (meditsiiniõde) (käibemaks 20%)</t>
  </si>
  <si>
    <t>Tervishoiuteenuse osutamiseks on läbiviidud hange õendusteenuse saamiseks kinnipidamiskeskusesse. Hanke võitja osutab  teenust vastavlt lepingus sätestatud nõuetele (vajadusel kaasatakse ka väljasaatmistel)</t>
  </si>
  <si>
    <t>2.3.</t>
  </si>
  <si>
    <t>Psühholoogiteenus (käibemaks 20%)</t>
  </si>
  <si>
    <t xml:space="preserve">Psühholoogiteenuse osutamiseks on läbiviidud hange psühholoogiteenuse saamiseks kinnipidamiskeskusesse. Hanke võitja osutab teenust vastavalt lepingus sätestatud nõuetele. </t>
  </si>
  <si>
    <t>2.4.</t>
  </si>
  <si>
    <t>Psühhiaatriteenus (käibemaks 20%)</t>
  </si>
  <si>
    <t xml:space="preserve">Psühhiaatriteenuse osutamiseks on läbiviidud hange psühhiaatriteenuse saamiseks kinnipidamiskeskusesse. Hanke võitja osutab teenust vastavalt lepingus sätestatud nõuetele. </t>
  </si>
  <si>
    <t>2.5.</t>
  </si>
  <si>
    <t>Ravimid (käibemaks 9%)</t>
  </si>
  <si>
    <t>Varjupaigataotlejale/väljasaadetavale (kolmanda riigi kodanikule, kellele on koostatud lahkumisettekirjutus vabatahtliku lahkumistähtajaga) on võimaldatud vastavalt vajadusele ravimeid.</t>
  </si>
  <si>
    <t>2.6.</t>
  </si>
  <si>
    <t>Esmase meditsiinianalüüs (käibemaks 20%)</t>
  </si>
  <si>
    <t>Kõik kolmanda riigi kodanikud, keda paigutatakse kinnipidamiskeskusesse on läbinud röntgenülesvõte rindkerest ning vereanalüüsid nakkushaiguste avastamiseks. Seeläbi on tagatud teiste kinnipeetavate ning töötajate ohutus. Arvestusega, et aastane kulu võib olla 2500 eurot.</t>
  </si>
  <si>
    <t>2.7.</t>
  </si>
  <si>
    <t>Operatioon ja haiglaravi (käibemaks 20%)</t>
  </si>
  <si>
    <t>Väljasaadetavale ja varjupaigataotlejale on võimaldatud haiglaravi ja/või operatsiooni vastavalt raviarsti suunamisele.</t>
  </si>
  <si>
    <t>4.1.</t>
  </si>
  <si>
    <t>Kütus</t>
  </si>
  <si>
    <t>Teenuste osutamiseks  kütus (diisel, bensiin) Arvestusega, et 1 km hind on 0,25 euro senti.</t>
  </si>
  <si>
    <t>33% projektijuhi brutopalgast (573,67 x 33%=189,30)</t>
  </si>
  <si>
    <t>0,8 % projektijuhi brutopalgast (573,67 x 0,8%= 4,59)</t>
  </si>
  <si>
    <t>Eelmakse</t>
  </si>
  <si>
    <t>I vahemakse</t>
  </si>
  <si>
    <t>II vahemakse</t>
  </si>
  <si>
    <t>III vahemakse</t>
  </si>
  <si>
    <t>IV vahemakse</t>
  </si>
  <si>
    <t>V vahemakse</t>
  </si>
  <si>
    <t>Aruandlusperioodi 1. september 2015 kuni 29. veebruar 2016 tulud</t>
  </si>
  <si>
    <t>Aruandlusperioodi 1. september 2015 kuni 29. veebruar 2016  kulud</t>
  </si>
  <si>
    <t>Aruandlusperioodi 1. märts 2016 kuni 31. august 2016  tulud</t>
  </si>
  <si>
    <t>Aruandlusperioodi 1. märts 2016 kuni 31. august 2016  kulud</t>
  </si>
  <si>
    <t>Aruandlusperioodi 1. september 2016 kuni 28. veebruar 2017  tulud</t>
  </si>
  <si>
    <t>Aruandlusperioodi 1. september 2016 kuni 28. veebruar 2017  kulud</t>
  </si>
  <si>
    <t>Aruandlusperioodi 1. märts 2017 kuni 31. august 2017  tulud</t>
  </si>
  <si>
    <t>Aruandlusperioodi 1. märts 2017 kuni 31. august 2017  kulud</t>
  </si>
  <si>
    <t>Aruandlusperioodi 1. september 2017 kuni 28. veebruar 2018  tulud</t>
  </si>
  <si>
    <t>Aruandlusperioodi 1. september 2017 kuni 28. veebruar 2018  kulud</t>
  </si>
  <si>
    <t>Aruandlusperioodi 1. märts 2018 kuni 31. august 2018  tulud</t>
  </si>
  <si>
    <t>Aruandlusperioodi 1. märts 2018 kuni 31. august 2018  kulud</t>
  </si>
  <si>
    <t>Tagasisaatmine</t>
  </si>
  <si>
    <t>4.1.2.1.</t>
  </si>
  <si>
    <t>4.1.2.2.</t>
  </si>
  <si>
    <t>4.1.2.3.</t>
  </si>
  <si>
    <t>4.1.2.4.</t>
  </si>
  <si>
    <t>4.1.2.5.</t>
  </si>
  <si>
    <t>4.1.2.6.</t>
  </si>
  <si>
    <t>4.1.2.7.</t>
  </si>
  <si>
    <t>4.1.2.8.</t>
  </si>
  <si>
    <t>4.1.2.9.</t>
  </si>
  <si>
    <t>4.1.2.10.</t>
  </si>
  <si>
    <t>4.1.1.1.</t>
  </si>
  <si>
    <t>4.1.1.2.</t>
  </si>
  <si>
    <t>Politsei- ja Piirivalveamet</t>
  </si>
  <si>
    <t>Tervishoiu-, psühholoogi- ja psühhiaatriateenus varjupaigataotlejatele ja tagasipöördujatele</t>
  </si>
  <si>
    <t>AMIF2015-12</t>
  </si>
  <si>
    <t>14-8.6/69-1</t>
  </si>
  <si>
    <t>(allkirjastatud digitaalselt)</t>
  </si>
  <si>
    <t>PPA</t>
  </si>
  <si>
    <t>Palgateatis</t>
  </si>
  <si>
    <t>Töötasust kinnipeetud maksud (töötuskindlustus, kogumispension, üksikisiku tulumaks)</t>
  </si>
  <si>
    <t>Tööandja sotsiaalmaks</t>
  </si>
  <si>
    <t>Tööandja töötuskindlustus</t>
  </si>
  <si>
    <t>Oktoober 2015</t>
  </si>
  <si>
    <t>Töötaja netotasu</t>
  </si>
  <si>
    <t>November 2015</t>
  </si>
  <si>
    <t>Detsember 2015</t>
  </si>
  <si>
    <t>Jaanuar 2016</t>
  </si>
  <si>
    <t>Veebruar 2016</t>
  </si>
  <si>
    <t>AS Ida-Tallinna Keskhaigla</t>
  </si>
  <si>
    <t>15-1760</t>
  </si>
  <si>
    <t>BENU Apteek Eesti OÜ</t>
  </si>
  <si>
    <t>saateleht-arve</t>
  </si>
  <si>
    <t>Ravimid KPKsse</t>
  </si>
  <si>
    <t>S. F rasedusega seotud protseduurid ja sünnitusabi</t>
  </si>
  <si>
    <t>2.1 Tervishoiuteenus (arst (käibemaks 20%)</t>
  </si>
  <si>
    <t>2.2. Tervishoiuteenus (meditsiiniõde) (käibemaks 20%)</t>
  </si>
  <si>
    <t>2.3. Psühholoogiteenus (käibemaks 20%)</t>
  </si>
  <si>
    <t>2.4. Psühhiaatriteenus (käibemaks 20%)</t>
  </si>
  <si>
    <t>2.5. Ravimid (käibemaks 9%)</t>
  </si>
  <si>
    <t>2.6. Esmane meditsiinianalüüs ( käibemaks 20%)</t>
  </si>
  <si>
    <t>2.7. Operatsioonid ja haiglaravi (käibemaks 20%)</t>
  </si>
  <si>
    <t xml:space="preserve">Koondarve </t>
  </si>
  <si>
    <t>September 2015</t>
  </si>
  <si>
    <t>Märts 2016</t>
  </si>
  <si>
    <t>Aprill 2016</t>
  </si>
  <si>
    <t>Mai 2016</t>
  </si>
  <si>
    <t>Juuni 2016</t>
  </si>
  <si>
    <t>Juuli 2016</t>
  </si>
  <si>
    <t>August 2016</t>
  </si>
  <si>
    <t>Vahemakse taotlus</t>
  </si>
  <si>
    <t>OÜ Depoo</t>
  </si>
  <si>
    <t>arve</t>
  </si>
  <si>
    <t>Märtsi arstiteenus KPK-s.</t>
  </si>
  <si>
    <t>Mai arstiteenus KPK-s.</t>
  </si>
  <si>
    <t>Juuli arstiteenus KPK-s.</t>
  </si>
  <si>
    <t>2.2 Tervishoiuteenus (meditsiiniõde) (käibemaks 20%)</t>
  </si>
  <si>
    <t>CitoMed OÜ</t>
  </si>
  <si>
    <t>5-1.5/9/2016</t>
  </si>
  <si>
    <t>Juuli meditsiiniõeteenus KPK-s.</t>
  </si>
  <si>
    <t>Märtsi meditsiiniõeteenus KPK-s.</t>
  </si>
  <si>
    <t>5-1.5/4/2016</t>
  </si>
  <si>
    <t>Reiting PR OÜ</t>
  </si>
  <si>
    <t>Märtsi psühholoogiteenus KPK-s.</t>
  </si>
  <si>
    <t>Benu Apteek Eesti OÜ</t>
  </si>
  <si>
    <t>Ravimid KPK-sse.</t>
  </si>
  <si>
    <t>Lääne-Tallinna Keskhaigla AS</t>
  </si>
  <si>
    <t>A335883</t>
  </si>
  <si>
    <t>Esmased analüüsid märtsis.</t>
  </si>
  <si>
    <t>Esmased analüüsid mais.</t>
  </si>
  <si>
    <t>Mai psühholoogiteenuse KPK-s.</t>
  </si>
  <si>
    <t>koondarve</t>
  </si>
  <si>
    <t>16-1288</t>
  </si>
  <si>
    <t>Juuli psühholoogiteenus KPK-s.</t>
  </si>
  <si>
    <t>A337761</t>
  </si>
  <si>
    <t>Esmased analüüsid juulis.</t>
  </si>
  <si>
    <t>Põhja-Eesti Regionaalhaigla SA</t>
  </si>
  <si>
    <t>müügiarve</t>
  </si>
  <si>
    <t>MAR1612005</t>
  </si>
  <si>
    <t xml:space="preserve">B. I. statsionaarne psühhiaatriaravi </t>
  </si>
  <si>
    <t>A336850</t>
  </si>
  <si>
    <t>A337330</t>
  </si>
  <si>
    <t>Esmased analüüsid juunis.</t>
  </si>
  <si>
    <t>Aprilli arstiteenus KPK-s.</t>
  </si>
  <si>
    <t>5-1.5/6/2016</t>
  </si>
  <si>
    <t>Aprilli meditsiiniõeteenus KPK-s.</t>
  </si>
  <si>
    <t>5-1.5/8/2016</t>
  </si>
  <si>
    <t>Juuni meditsiiniõeteenus KPK-s.</t>
  </si>
  <si>
    <t>A. E. rasedusega seotud protseduurid ja sünitusabi.</t>
  </si>
  <si>
    <t>5-1.5/12/2016</t>
  </si>
  <si>
    <t>A339005</t>
  </si>
  <si>
    <t>1.09.2015-28.02.2017</t>
  </si>
  <si>
    <t>Käesolevaga, võttes aluseks toetuslepingu punktid 4.1.2.5. ja 4.1.2.6, taotlen AMIF toetuse vahemakse 61 873,81 euro ja kaasfinantseeringu vahemakse 20 624,60 euro eraldamist lepingu punktis 4.2 nimetatud kontole.</t>
  </si>
  <si>
    <t>Septemberi arsti teenus KPK-s.</t>
  </si>
  <si>
    <t>November arstiteenus KPK-s.</t>
  </si>
  <si>
    <t xml:space="preserve">Detsemberi arstiteenus KPK-s. </t>
  </si>
  <si>
    <t>Septemberi õendusteenus KPK-s.</t>
  </si>
  <si>
    <t>Oktoobri õendusteenus KPK-s.</t>
  </si>
  <si>
    <t>5-1.5/14/2016</t>
  </si>
  <si>
    <t>Novemberi õendusteenus KPK-s.</t>
  </si>
  <si>
    <t>Detsembri õendusteenus KPK-s</t>
  </si>
  <si>
    <t>Veebruari õendusteenus KPK-s.</t>
  </si>
  <si>
    <t>Septembri psühholoogiteenus KPK-s</t>
  </si>
  <si>
    <t>Novembri psühholoogiteenus KPK-s.</t>
  </si>
  <si>
    <t>Detsembri psühholoogiteenus KPK-s</t>
  </si>
  <si>
    <t>Veebruari psühholoogiteenus KPK-s.</t>
  </si>
  <si>
    <t>A339006</t>
  </si>
  <si>
    <t>Esmased analüüsid septembris.</t>
  </si>
  <si>
    <t>A340308</t>
  </si>
  <si>
    <t>Esmased analüüsid novembris.</t>
  </si>
  <si>
    <t>September 2016</t>
  </si>
  <si>
    <t>Oktoober 2016</t>
  </si>
  <si>
    <t>November 2016</t>
  </si>
  <si>
    <t>Detsember 2016</t>
  </si>
  <si>
    <t>Jaanuar 2017</t>
  </si>
  <si>
    <t>Veebruar 2017</t>
  </si>
  <si>
    <t>M. R. haiglaravi</t>
  </si>
  <si>
    <t>M. R. esmane analüüs</t>
  </si>
  <si>
    <t>5-1.5/13/2016</t>
  </si>
  <si>
    <t>Merike Jürilo</t>
  </si>
  <si>
    <t>peadirektori asetäitja arenduse alal ülesannetes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</si>
</sst>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7"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sz val="12"/>
      <name val="Times New Roman"/>
      <family val="1"/>
      <charset val="186"/>
    </font>
    <font>
      <b/>
      <sz val="12"/>
      <name val="Times New Roman"/>
      <family val="1"/>
      <charset val="186"/>
    </font>
    <font>
      <b/>
      <sz val="12"/>
      <color rgb="FF000000"/>
      <name val="Times New Roman"/>
      <family val="1"/>
      <charset val="186"/>
    </font>
    <font>
      <sz val="9"/>
      <color indexed="81"/>
      <name val="Tahoma"/>
      <family val="2"/>
      <charset val="186"/>
    </font>
    <font>
      <b/>
      <sz val="9"/>
      <color indexed="81"/>
      <name val="Tahoma"/>
      <family val="2"/>
      <charset val="186"/>
    </font>
    <font>
      <sz val="12"/>
      <color rgb="FF333333"/>
      <name val="Times New Roman"/>
      <family val="1"/>
      <charset val="186"/>
    </font>
    <font>
      <sz val="12"/>
      <color rgb="FF000000"/>
      <name val="Times New Roman"/>
      <family val="1"/>
      <charset val="186"/>
    </font>
  </fonts>
  <fills count="10">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8FBFC"/>
        <bgColor rgb="FFFFFFFF"/>
      </patternFill>
    </fill>
    <fill>
      <patternFill patternType="solid">
        <fgColor theme="0"/>
        <bgColor indexed="64"/>
      </patternFill>
    </fill>
    <fill>
      <patternFill patternType="solid">
        <fgColor theme="0"/>
        <bgColor rgb="FFFFFFFF"/>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EBEBEB"/>
      </left>
      <right style="thin">
        <color rgb="FFEBEBEB"/>
      </right>
      <top style="thin">
        <color rgb="FFEBEBEB"/>
      </top>
      <bottom style="thin">
        <color rgb="FFEBEBEB"/>
      </bottom>
      <diagonal/>
    </border>
  </borders>
  <cellStyleXfs count="2">
    <xf numFmtId="0" fontId="0" fillId="0" borderId="0"/>
    <xf numFmtId="0" fontId="8" fillId="0" borderId="0" applyNumberFormat="0" applyFill="0" applyBorder="0" applyAlignment="0" applyProtection="0"/>
  </cellStyleXfs>
  <cellXfs count="199">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applyAlignment="1">
      <alignment horizontal="center"/>
    </xf>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2" fillId="3" borderId="1" xfId="0" applyFont="1" applyFill="1" applyBorder="1"/>
    <xf numFmtId="0" fontId="3" fillId="3" borderId="1" xfId="0" applyFont="1" applyFill="1" applyBorder="1"/>
    <xf numFmtId="0" fontId="3" fillId="3" borderId="1" xfId="0" applyFont="1" applyFill="1" applyBorder="1" applyAlignment="1">
      <alignment wrapText="1"/>
    </xf>
    <xf numFmtId="0" fontId="2" fillId="4" borderId="1" xfId="0" applyFont="1" applyFill="1" applyBorder="1"/>
    <xf numFmtId="0" fontId="3" fillId="4" borderId="1" xfId="0" applyFont="1" applyFill="1" applyBorder="1"/>
    <xf numFmtId="0" fontId="2" fillId="0" borderId="0" xfId="0" applyFont="1"/>
    <xf numFmtId="0" fontId="0" fillId="0" borderId="0" xfId="0"/>
    <xf numFmtId="0" fontId="4" fillId="0" borderId="0" xfId="0" applyFont="1"/>
    <xf numFmtId="0" fontId="2" fillId="0" borderId="1" xfId="0" applyFont="1" applyBorder="1"/>
    <xf numFmtId="0" fontId="9" fillId="0" borderId="0" xfId="1" applyFont="1"/>
    <xf numFmtId="0" fontId="3" fillId="2" borderId="1" xfId="0" applyFont="1" applyFill="1" applyBorder="1"/>
    <xf numFmtId="0" fontId="4" fillId="0" borderId="0" xfId="0" applyFont="1"/>
    <xf numFmtId="0" fontId="2" fillId="0" borderId="0" xfId="0" applyFont="1"/>
    <xf numFmtId="0" fontId="3" fillId="0" borderId="1" xfId="0" applyFont="1" applyBorder="1"/>
    <xf numFmtId="0" fontId="2" fillId="0" borderId="1" xfId="0" applyFont="1" applyBorder="1"/>
    <xf numFmtId="0" fontId="3" fillId="2" borderId="6"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2" xfId="0" applyFont="1" applyFill="1" applyBorder="1" applyAlignment="1">
      <alignment horizontal="center" vertical="center" wrapText="1"/>
    </xf>
    <xf numFmtId="0" fontId="3" fillId="2" borderId="5" xfId="0" applyFont="1" applyFill="1" applyBorder="1" applyAlignment="1">
      <alignment vertical="center" wrapText="1"/>
    </xf>
    <xf numFmtId="0" fontId="7" fillId="0" borderId="0" xfId="0" applyFont="1" applyFill="1"/>
    <xf numFmtId="0" fontId="0" fillId="0" borderId="1" xfId="0" applyBorder="1" applyAlignment="1" applyProtection="1">
      <protection locked="0" hidden="1"/>
    </xf>
    <xf numFmtId="16" fontId="3" fillId="0" borderId="1" xfId="0" applyNumberFormat="1" applyFont="1" applyBorder="1" applyProtection="1">
      <protection locked="0" hidden="1"/>
    </xf>
    <xf numFmtId="0" fontId="3" fillId="0" borderId="1" xfId="0" applyFont="1" applyBorder="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3" fillId="0" borderId="0" xfId="0" applyFont="1" applyProtection="1">
      <protection hidden="1"/>
    </xf>
    <xf numFmtId="0" fontId="4" fillId="0" borderId="0" xfId="0" applyFont="1" applyBorder="1" applyProtection="1">
      <protection hidden="1"/>
    </xf>
    <xf numFmtId="0" fontId="0" fillId="0" borderId="0" xfId="0" applyProtection="1">
      <protection hidden="1"/>
    </xf>
    <xf numFmtId="4" fontId="2" fillId="3" borderId="1" xfId="0" applyNumberFormat="1" applyFont="1" applyFill="1" applyBorder="1" applyProtection="1">
      <protection hidden="1"/>
    </xf>
    <xf numFmtId="0" fontId="3" fillId="2" borderId="1" xfId="0" applyFont="1" applyFill="1" applyBorder="1" applyAlignment="1" applyProtection="1">
      <alignment horizontal="center"/>
      <protection hidden="1"/>
    </xf>
    <xf numFmtId="0" fontId="3" fillId="0" borderId="0" xfId="0" applyFont="1" applyFill="1" applyBorder="1" applyAlignment="1" applyProtection="1">
      <alignment horizontal="center"/>
      <protection hidden="1"/>
    </xf>
    <xf numFmtId="0" fontId="2" fillId="0" borderId="0" xfId="0" applyFont="1" applyFill="1" applyBorder="1" applyProtection="1">
      <protection hidden="1"/>
    </xf>
    <xf numFmtId="0" fontId="3" fillId="0" borderId="0" xfId="0" applyFont="1" applyFill="1" applyBorder="1" applyProtection="1">
      <protection hidden="1"/>
    </xf>
    <xf numFmtId="0" fontId="6" fillId="0" borderId="0" xfId="0" applyFont="1" applyProtection="1">
      <protection hidden="1"/>
    </xf>
    <xf numFmtId="0" fontId="2" fillId="3" borderId="1" xfId="0" applyFont="1" applyFill="1" applyBorder="1" applyProtection="1">
      <protection hidden="1"/>
    </xf>
    <xf numFmtId="0" fontId="9" fillId="0" borderId="0" xfId="1" applyFont="1" applyProtection="1">
      <protection hidden="1"/>
    </xf>
    <xf numFmtId="0" fontId="3" fillId="2" borderId="2" xfId="0" applyFont="1" applyFill="1" applyBorder="1" applyAlignment="1" applyProtection="1">
      <protection hidden="1"/>
    </xf>
    <xf numFmtId="0" fontId="0" fillId="2" borderId="3" xfId="0" applyFont="1" applyFill="1" applyBorder="1" applyAlignment="1" applyProtection="1">
      <protection hidden="1"/>
    </xf>
    <xf numFmtId="9" fontId="3" fillId="2" borderId="1" xfId="0" applyNumberFormat="1" applyFont="1" applyFill="1" applyBorder="1" applyAlignment="1" applyProtection="1">
      <alignment horizontal="center"/>
      <protection hidden="1"/>
    </xf>
    <xf numFmtId="9" fontId="3" fillId="2" borderId="1" xfId="0" applyNumberFormat="1" applyFont="1" applyFill="1" applyBorder="1" applyAlignment="1" applyProtection="1">
      <alignment horizontal="center" vertical="center"/>
      <protection hidden="1"/>
    </xf>
    <xf numFmtId="0" fontId="3" fillId="3" borderId="1"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3" fillId="5" borderId="1" xfId="0" applyNumberFormat="1" applyFont="1" applyFill="1" applyBorder="1" applyProtection="1">
      <protection hidden="1"/>
    </xf>
    <xf numFmtId="4" fontId="3" fillId="2" borderId="1" xfId="0" applyNumberFormat="1" applyFont="1" applyFill="1" applyBorder="1" applyProtection="1">
      <protection hidden="1"/>
    </xf>
    <xf numFmtId="4" fontId="2" fillId="0" borderId="1" xfId="0" applyNumberFormat="1" applyFont="1" applyBorder="1" applyProtection="1">
      <protection locked="0" hidden="1"/>
    </xf>
    <xf numFmtId="4" fontId="2" fillId="2" borderId="1" xfId="0" applyNumberFormat="1" applyFont="1" applyFill="1" applyBorder="1" applyProtection="1">
      <protection hidden="1"/>
    </xf>
    <xf numFmtId="4" fontId="2" fillId="3" borderId="1" xfId="0" applyNumberFormat="1" applyFont="1" applyFill="1" applyBorder="1" applyProtection="1">
      <protection locked="0" hidden="1"/>
    </xf>
    <xf numFmtId="4" fontId="3" fillId="3" borderId="1" xfId="0" applyNumberFormat="1" applyFont="1" applyFill="1" applyBorder="1"/>
    <xf numFmtId="4" fontId="3" fillId="4" borderId="1" xfId="0" applyNumberFormat="1" applyFont="1" applyFill="1" applyBorder="1"/>
    <xf numFmtId="4" fontId="2" fillId="0" borderId="0" xfId="0" applyNumberFormat="1" applyFont="1"/>
    <xf numFmtId="4" fontId="2" fillId="0" borderId="1" xfId="0" applyNumberFormat="1" applyFont="1" applyBorder="1" applyProtection="1"/>
    <xf numFmtId="4" fontId="2" fillId="0" borderId="1" xfId="0" applyNumberFormat="1" applyFont="1" applyBorder="1"/>
    <xf numFmtId="4" fontId="3" fillId="3" borderId="1" xfId="0" applyNumberFormat="1" applyFont="1" applyFill="1" applyBorder="1" applyProtection="1"/>
    <xf numFmtId="4" fontId="3" fillId="2" borderId="1" xfId="0" applyNumberFormat="1" applyFont="1" applyFill="1" applyBorder="1"/>
    <xf numFmtId="0" fontId="3" fillId="2" borderId="1" xfId="0" applyFont="1" applyFill="1" applyBorder="1" applyProtection="1">
      <protection locked="0" hidden="1"/>
    </xf>
    <xf numFmtId="0" fontId="2" fillId="0" borderId="0" xfId="0" applyFont="1" applyBorder="1" applyProtection="1">
      <protection hidden="1"/>
    </xf>
    <xf numFmtId="4" fontId="3" fillId="2" borderId="1" xfId="0" applyNumberFormat="1" applyFont="1" applyFill="1" applyBorder="1" applyProtection="1">
      <protection locked="0" hidden="1"/>
    </xf>
    <xf numFmtId="4" fontId="2" fillId="0" borderId="0" xfId="0" applyNumberFormat="1" applyFont="1" applyFill="1" applyBorder="1" applyProtection="1">
      <protection hidden="1"/>
    </xf>
    <xf numFmtId="0" fontId="9" fillId="0" borderId="0" xfId="0" applyFont="1" applyFill="1"/>
    <xf numFmtId="0" fontId="10" fillId="0" borderId="0" xfId="0" applyFont="1"/>
    <xf numFmtId="0" fontId="10" fillId="0" borderId="0" xfId="0" applyFont="1" applyProtection="1">
      <protection hidden="1"/>
    </xf>
    <xf numFmtId="0" fontId="11" fillId="0" borderId="0" xfId="0" applyFont="1" applyFill="1"/>
    <xf numFmtId="0" fontId="2" fillId="0" borderId="1" xfId="0" applyFont="1" applyBorder="1" applyAlignment="1" applyProtection="1">
      <alignment wrapText="1"/>
      <protection hidden="1"/>
    </xf>
    <xf numFmtId="0" fontId="3" fillId="0" borderId="0" xfId="0" applyFont="1" applyBorder="1" applyProtection="1">
      <protection locked="0" hidden="1"/>
    </xf>
    <xf numFmtId="0" fontId="12" fillId="0" borderId="0" xfId="0" applyFont="1" applyAlignment="1">
      <alignment wrapText="1"/>
    </xf>
    <xf numFmtId="14" fontId="3" fillId="0" borderId="0" xfId="0" applyNumberFormat="1" applyFont="1" applyBorder="1" applyProtection="1">
      <protection locked="0" hidden="1"/>
    </xf>
    <xf numFmtId="0" fontId="2" fillId="0" borderId="1" xfId="0" applyFont="1" applyBorder="1" applyAlignment="1" applyProtection="1">
      <alignment wrapText="1"/>
      <protection locked="0" hidden="1"/>
    </xf>
    <xf numFmtId="0" fontId="10" fillId="0" borderId="1" xfId="0" applyFont="1" applyBorder="1" applyAlignment="1" applyProtection="1">
      <alignment wrapText="1"/>
      <protection locked="0" hidden="1"/>
    </xf>
    <xf numFmtId="0" fontId="10" fillId="0" borderId="0" xfId="0" applyFont="1" applyProtection="1">
      <protection locked="0" hidden="1"/>
    </xf>
    <xf numFmtId="0" fontId="10" fillId="0" borderId="1" xfId="0" applyFont="1" applyBorder="1" applyProtection="1">
      <protection locked="0" hidden="1"/>
    </xf>
    <xf numFmtId="0" fontId="2" fillId="0" borderId="4" xfId="0" applyFont="1" applyBorder="1" applyProtection="1">
      <protection locked="0" hidden="1"/>
    </xf>
    <xf numFmtId="0" fontId="2" fillId="0" borderId="1" xfId="0" applyFont="1" applyBorder="1" applyAlignment="1" applyProtection="1">
      <alignment horizontal="left" wrapText="1"/>
      <protection locked="0" hidden="1"/>
    </xf>
    <xf numFmtId="0" fontId="5" fillId="0" borderId="0" xfId="0" applyFont="1" applyProtection="1">
      <protection locked="0"/>
    </xf>
    <xf numFmtId="9" fontId="3" fillId="2" borderId="1" xfId="0" applyNumberFormat="1" applyFont="1" applyFill="1" applyBorder="1" applyAlignment="1" applyProtection="1">
      <alignment horizontal="center" wrapText="1"/>
      <protection hidden="1"/>
    </xf>
    <xf numFmtId="0" fontId="5" fillId="0" borderId="0" xfId="0" applyFont="1"/>
    <xf numFmtId="4" fontId="2" fillId="0" borderId="1" xfId="0" applyNumberFormat="1" applyFont="1" applyFill="1" applyBorder="1" applyProtection="1">
      <protection hidden="1"/>
    </xf>
    <xf numFmtId="9" fontId="3" fillId="2" borderId="1" xfId="0" applyNumberFormat="1" applyFont="1" applyFill="1" applyBorder="1" applyAlignment="1" applyProtection="1">
      <alignment horizontal="left" vertical="center" wrapText="1"/>
      <protection hidden="1"/>
    </xf>
    <xf numFmtId="4" fontId="0" fillId="0" borderId="0" xfId="0" applyNumberFormat="1"/>
    <xf numFmtId="4" fontId="3" fillId="3" borderId="1" xfId="0" applyNumberFormat="1" applyFont="1" applyFill="1" applyBorder="1" applyProtection="1">
      <protection hidden="1"/>
    </xf>
    <xf numFmtId="4" fontId="3" fillId="3" borderId="1" xfId="0" applyNumberFormat="1" applyFont="1" applyFill="1" applyBorder="1" applyProtection="1">
      <protection locked="0"/>
    </xf>
    <xf numFmtId="164" fontId="15" fillId="7" borderId="16" xfId="0" applyNumberFormat="1" applyFont="1" applyFill="1" applyBorder="1" applyAlignment="1">
      <alignment horizontal="right"/>
    </xf>
    <xf numFmtId="0" fontId="2" fillId="8" borderId="1" xfId="0" applyFont="1" applyFill="1" applyBorder="1" applyAlignment="1">
      <alignment wrapText="1"/>
    </xf>
    <xf numFmtId="0" fontId="2" fillId="8" borderId="1" xfId="0" applyFont="1" applyFill="1" applyBorder="1" applyAlignment="1">
      <alignment horizontal="right"/>
    </xf>
    <xf numFmtId="4" fontId="16" fillId="9" borderId="1" xfId="0" applyNumberFormat="1" applyFont="1" applyFill="1" applyBorder="1" applyAlignment="1">
      <alignment horizontal="right"/>
    </xf>
    <xf numFmtId="4" fontId="2" fillId="8" borderId="1" xfId="0" applyNumberFormat="1" applyFont="1" applyFill="1" applyBorder="1" applyProtection="1">
      <protection locked="0" hidden="1"/>
    </xf>
    <xf numFmtId="49" fontId="2" fillId="0" borderId="1" xfId="0" applyNumberFormat="1" applyFont="1" applyBorder="1" applyProtection="1">
      <protection locked="0" hidden="1"/>
    </xf>
    <xf numFmtId="2" fontId="2" fillId="0" borderId="1" xfId="0" applyNumberFormat="1" applyFont="1" applyBorder="1" applyAlignment="1" applyProtection="1">
      <alignment horizontal="right"/>
      <protection locked="0" hidden="1"/>
    </xf>
    <xf numFmtId="0" fontId="2" fillId="8" borderId="6" xfId="0" applyFont="1" applyFill="1" applyBorder="1" applyAlignment="1">
      <alignment horizontal="right"/>
    </xf>
    <xf numFmtId="14" fontId="2" fillId="8" borderId="1" xfId="0" applyNumberFormat="1" applyFont="1" applyFill="1" applyBorder="1" applyAlignment="1">
      <alignment wrapText="1"/>
    </xf>
    <xf numFmtId="0" fontId="3" fillId="8" borderId="1" xfId="0" applyFont="1" applyFill="1" applyBorder="1" applyAlignment="1">
      <alignment horizontal="center" vertical="center"/>
    </xf>
    <xf numFmtId="0" fontId="3" fillId="8" borderId="1" xfId="0" applyFont="1" applyFill="1" applyBorder="1" applyAlignment="1">
      <alignment horizontal="left"/>
    </xf>
    <xf numFmtId="0" fontId="2" fillId="0" borderId="1" xfId="0" applyFont="1" applyBorder="1" applyAlignment="1" applyProtection="1">
      <alignment horizontal="center"/>
      <protection locked="0" hidden="1"/>
    </xf>
    <xf numFmtId="2" fontId="3" fillId="8" borderId="1" xfId="0" applyNumberFormat="1" applyFont="1" applyFill="1" applyBorder="1" applyAlignment="1">
      <alignment horizontal="center" vertical="center"/>
    </xf>
    <xf numFmtId="4" fontId="3" fillId="0" borderId="1" xfId="0" applyNumberFormat="1" applyFont="1" applyBorder="1" applyProtection="1">
      <protection locked="0" hidden="1"/>
    </xf>
    <xf numFmtId="49" fontId="2" fillId="8" borderId="1" xfId="0" applyNumberFormat="1" applyFont="1" applyFill="1" applyBorder="1" applyAlignment="1">
      <alignment wrapText="1"/>
    </xf>
    <xf numFmtId="0" fontId="3" fillId="0" borderId="0" xfId="0" applyFont="1" applyAlignment="1">
      <alignment wrapText="1"/>
    </xf>
    <xf numFmtId="0" fontId="3" fillId="0" borderId="0" xfId="0" applyFont="1" applyProtection="1">
      <protection locked="0" hidden="1"/>
    </xf>
    <xf numFmtId="0" fontId="2" fillId="0" borderId="0" xfId="0" applyFont="1" applyAlignment="1" applyProtection="1">
      <alignment horizontal="left"/>
      <protection locked="0" hidden="1"/>
    </xf>
    <xf numFmtId="14" fontId="2" fillId="0" borderId="1" xfId="0" applyNumberFormat="1" applyFont="1" applyBorder="1" applyAlignment="1" applyProtection="1">
      <alignment wrapText="1"/>
      <protection locked="0" hidden="1"/>
    </xf>
    <xf numFmtId="0" fontId="2" fillId="0" borderId="2" xfId="0" applyFont="1" applyBorder="1" applyProtection="1">
      <protection locked="0" hidden="1"/>
    </xf>
    <xf numFmtId="14" fontId="2" fillId="8" borderId="1" xfId="0" applyNumberFormat="1" applyFont="1" applyFill="1" applyBorder="1" applyProtection="1">
      <protection locked="0" hidden="1"/>
    </xf>
    <xf numFmtId="14" fontId="10" fillId="0" borderId="1" xfId="0" applyNumberFormat="1" applyFont="1" applyBorder="1" applyProtection="1">
      <protection locked="0" hidden="1"/>
    </xf>
    <xf numFmtId="14" fontId="2" fillId="0" borderId="1" xfId="0" applyNumberFormat="1" applyFont="1" applyFill="1" applyBorder="1" applyProtection="1">
      <protection hidden="1"/>
    </xf>
    <xf numFmtId="14" fontId="2" fillId="0" borderId="1" xfId="0" applyNumberFormat="1" applyFont="1" applyBorder="1" applyAlignment="1" applyProtection="1">
      <alignment horizontal="right"/>
      <protection locked="0" hidden="1"/>
    </xf>
    <xf numFmtId="4" fontId="3" fillId="4" borderId="0" xfId="0" applyNumberFormat="1" applyFont="1" applyFill="1"/>
    <xf numFmtId="0" fontId="4" fillId="0" borderId="10"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9" fillId="0" borderId="10"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3" fillId="3" borderId="2" xfId="0" applyFont="1" applyFill="1" applyBorder="1" applyAlignment="1" applyProtection="1">
      <protection hidden="1"/>
    </xf>
    <xf numFmtId="0" fontId="0" fillId="3" borderId="3" xfId="0" applyFont="1" applyFill="1" applyBorder="1" applyAlignment="1" applyProtection="1">
      <protection hidden="1"/>
    </xf>
    <xf numFmtId="0" fontId="0" fillId="3" borderId="4" xfId="0" applyFont="1"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0" fillId="3" borderId="4" xfId="0" applyFont="1" applyFill="1" applyBorder="1" applyAlignment="1" applyProtection="1">
      <protection locked="0" hidden="1"/>
    </xf>
    <xf numFmtId="0" fontId="2" fillId="0" borderId="0" xfId="0" applyFont="1" applyAlignment="1">
      <alignment horizontal="left" wrapText="1"/>
    </xf>
    <xf numFmtId="0" fontId="3" fillId="2" borderId="1" xfId="0" applyFont="1" applyFill="1" applyBorder="1" applyAlignment="1" applyProtection="1">
      <alignment horizontal="center"/>
      <protection hidden="1"/>
    </xf>
    <xf numFmtId="0" fontId="3" fillId="2" borderId="1" xfId="0" applyFont="1" applyFill="1" applyBorder="1" applyAlignment="1" applyProtection="1">
      <alignment horizontal="center" wrapText="1"/>
      <protection hidden="1"/>
    </xf>
    <xf numFmtId="9" fontId="3" fillId="2" borderId="1" xfId="0" applyNumberFormat="1" applyFont="1" applyFill="1" applyBorder="1" applyAlignment="1" applyProtection="1">
      <alignment horizontal="center" wrapText="1"/>
      <protection hidden="1"/>
    </xf>
    <xf numFmtId="0" fontId="3" fillId="2" borderId="5"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3" fillId="2" borderId="7" xfId="0" applyFont="1" applyFill="1" applyBorder="1" applyAlignment="1" applyProtection="1">
      <alignment horizontal="center"/>
      <protection hidden="1"/>
    </xf>
    <xf numFmtId="0" fontId="3" fillId="2" borderId="8" xfId="0" applyFont="1" applyFill="1" applyBorder="1" applyAlignment="1" applyProtection="1">
      <alignment horizontal="center"/>
      <protection hidden="1"/>
    </xf>
    <xf numFmtId="0" fontId="3" fillId="2" borderId="9" xfId="0" applyFont="1" applyFill="1" applyBorder="1" applyAlignment="1" applyProtection="1">
      <alignment horizontal="center"/>
      <protection hidden="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5"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3" borderId="2" xfId="0" applyFont="1" applyFill="1" applyBorder="1" applyAlignment="1"/>
    <xf numFmtId="0" fontId="1" fillId="3" borderId="4" xfId="0" applyFont="1" applyFill="1" applyBorder="1" applyAlignment="1"/>
    <xf numFmtId="0" fontId="4" fillId="0" borderId="10" xfId="0" applyFont="1" applyBorder="1" applyAlignment="1" applyProtection="1">
      <alignment horizontal="left"/>
      <protection locked="0"/>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2" xfId="0" applyFont="1" applyFill="1" applyBorder="1" applyAlignment="1" applyProtection="1">
      <alignment horizontal="left"/>
      <protection locked="0" hidden="1"/>
    </xf>
    <xf numFmtId="0" fontId="3" fillId="2" borderId="3" xfId="0" applyFont="1" applyFill="1" applyBorder="1" applyAlignment="1" applyProtection="1">
      <alignment horizontal="left"/>
      <protection locked="0" hidden="1"/>
    </xf>
    <xf numFmtId="0" fontId="3" fillId="2" borderId="4" xfId="0" applyFont="1" applyFill="1" applyBorder="1" applyAlignment="1" applyProtection="1">
      <alignment horizontal="left"/>
      <protection locked="0" hidden="1"/>
    </xf>
    <xf numFmtId="0" fontId="3" fillId="8" borderId="2" xfId="0" applyFont="1" applyFill="1" applyBorder="1" applyAlignment="1">
      <alignment horizontal="left"/>
    </xf>
    <xf numFmtId="0" fontId="3" fillId="8" borderId="3" xfId="0" applyFont="1" applyFill="1" applyBorder="1" applyAlignment="1">
      <alignment horizontal="left"/>
    </xf>
    <xf numFmtId="0" fontId="3" fillId="8" borderId="4" xfId="0" applyFont="1" applyFill="1" applyBorder="1" applyAlignment="1">
      <alignment horizontal="left"/>
    </xf>
    <xf numFmtId="0" fontId="3" fillId="0" borderId="2" xfId="0" applyFont="1" applyBorder="1" applyAlignment="1" applyProtection="1">
      <alignment horizontal="left"/>
      <protection locked="0" hidden="1"/>
    </xf>
    <xf numFmtId="0" fontId="3" fillId="0" borderId="3" xfId="0" applyFont="1" applyBorder="1" applyAlignment="1" applyProtection="1">
      <alignment horizontal="left"/>
      <protection locked="0" hidden="1"/>
    </xf>
    <xf numFmtId="0" fontId="3" fillId="0" borderId="4" xfId="0" applyFont="1" applyBorder="1" applyAlignment="1" applyProtection="1">
      <alignment horizontal="left"/>
      <protection locked="0" hidden="1"/>
    </xf>
    <xf numFmtId="0" fontId="3" fillId="0" borderId="2" xfId="0" applyFont="1" applyBorder="1" applyAlignment="1" applyProtection="1">
      <alignment horizontal="left" wrapText="1"/>
      <protection locked="0" hidden="1"/>
    </xf>
    <xf numFmtId="0" fontId="3" fillId="0" borderId="3" xfId="0" applyFont="1" applyBorder="1" applyAlignment="1" applyProtection="1">
      <alignment horizontal="left" wrapText="1"/>
      <protection locked="0" hidden="1"/>
    </xf>
    <xf numFmtId="0" fontId="3" fillId="0" borderId="4" xfId="0" applyFont="1" applyBorder="1" applyAlignment="1" applyProtection="1">
      <alignment horizontal="left" wrapText="1"/>
      <protection locked="0" hidden="1"/>
    </xf>
    <xf numFmtId="0" fontId="3" fillId="8" borderId="2" xfId="0" applyFont="1" applyFill="1" applyBorder="1" applyAlignment="1">
      <alignment horizontal="left" wrapText="1"/>
    </xf>
    <xf numFmtId="0" fontId="3" fillId="8" borderId="3" xfId="0" applyFont="1" applyFill="1" applyBorder="1" applyAlignment="1">
      <alignment horizontal="left" wrapText="1"/>
    </xf>
    <xf numFmtId="0" fontId="3" fillId="8" borderId="4" xfId="0" applyFont="1" applyFill="1" applyBorder="1" applyAlignment="1">
      <alignment horizontal="left" wrapText="1"/>
    </xf>
  </cellXfs>
  <cellStyles count="2">
    <cellStyle name="Hyperlink" xfId="1" builtinId="8"/>
    <cellStyle name="Normal" xfId="0" builtinId="0"/>
  </cellStyles>
  <dxfs count="27">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color theme="0"/>
      </font>
      <fill>
        <patternFill>
          <bgColor rgb="FFFF0000"/>
        </patternFill>
      </fill>
    </dxf>
    <dxf>
      <font>
        <b/>
        <i val="0"/>
        <color theme="1"/>
      </font>
      <fill>
        <patternFill>
          <bgColor rgb="FFFFC000"/>
        </patternFill>
      </fill>
    </dxf>
    <dxf>
      <font>
        <b/>
        <i/>
        <color theme="0"/>
      </font>
      <fill>
        <patternFill>
          <bgColor rgb="FFFF0000"/>
        </patternFill>
      </fill>
    </dxf>
    <dxf>
      <font>
        <b/>
        <i val="0"/>
        <color theme="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84666</xdr:colOff>
      <xdr:row>5</xdr:row>
      <xdr:rowOff>42333</xdr:rowOff>
    </xdr:from>
    <xdr:to>
      <xdr:col>2</xdr:col>
      <xdr:colOff>1320450</xdr:colOff>
      <xdr:row>9</xdr:row>
      <xdr:rowOff>75951</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1833" y="645583"/>
          <a:ext cx="1235784" cy="837952"/>
        </a:xfrm>
        <a:prstGeom prst="rect">
          <a:avLst/>
        </a:prstGeom>
      </xdr:spPr>
    </xdr:pic>
    <xdr:clientData/>
  </xdr:twoCellAnchor>
  <xdr:twoCellAnchor editAs="oneCell">
    <xdr:from>
      <xdr:col>2</xdr:col>
      <xdr:colOff>1481665</xdr:colOff>
      <xdr:row>5</xdr:row>
      <xdr:rowOff>76573</xdr:rowOff>
    </xdr:from>
    <xdr:to>
      <xdr:col>4</xdr:col>
      <xdr:colOff>286370</xdr:colOff>
      <xdr:row>9</xdr:row>
      <xdr:rowOff>80283</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28832" y="679823"/>
          <a:ext cx="1672788" cy="808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2</xdr:row>
      <xdr:rowOff>0</xdr:rowOff>
    </xdr:from>
    <xdr:to>
      <xdr:col>7</xdr:col>
      <xdr:colOff>1205635</xdr:colOff>
      <xdr:row>5</xdr:row>
      <xdr:rowOff>171450</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53475" y="400050"/>
          <a:ext cx="1208016" cy="771525"/>
        </a:xfrm>
        <a:prstGeom prst="rect">
          <a:avLst/>
        </a:prstGeom>
      </xdr:spPr>
    </xdr:pic>
    <xdr:clientData/>
  </xdr:twoCellAnchor>
  <xdr:twoCellAnchor editAs="oneCell">
    <xdr:from>
      <xdr:col>5</xdr:col>
      <xdr:colOff>0</xdr:colOff>
      <xdr:row>2</xdr:row>
      <xdr:rowOff>0</xdr:rowOff>
    </xdr:from>
    <xdr:to>
      <xdr:col>6</xdr:col>
      <xdr:colOff>16668</xdr:colOff>
      <xdr:row>5</xdr:row>
      <xdr:rowOff>171553</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410325" y="400050"/>
          <a:ext cx="1457324" cy="771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1</xdr:row>
      <xdr:rowOff>1</xdr:rowOff>
    </xdr:from>
    <xdr:to>
      <xdr:col>3</xdr:col>
      <xdr:colOff>447674</xdr:colOff>
      <xdr:row>4</xdr:row>
      <xdr:rowOff>171554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76750" y="200026"/>
          <a:ext cx="1600199" cy="771628"/>
        </a:xfrm>
        <a:prstGeom prst="rect">
          <a:avLst/>
        </a:prstGeom>
      </xdr:spPr>
    </xdr:pic>
    <xdr:clientData/>
  </xdr:twoCellAnchor>
  <xdr:twoCellAnchor editAs="oneCell">
    <xdr:from>
      <xdr:col>4</xdr:col>
      <xdr:colOff>0</xdr:colOff>
      <xdr:row>1</xdr:row>
      <xdr:rowOff>0</xdr:rowOff>
    </xdr:from>
    <xdr:to>
      <xdr:col>5</xdr:col>
      <xdr:colOff>45966</xdr:colOff>
      <xdr:row>4</xdr:row>
      <xdr:rowOff>171450</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86550" y="200025"/>
          <a:ext cx="1255641" cy="7715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H72"/>
  <sheetViews>
    <sheetView topLeftCell="A52" zoomScale="90" zoomScaleNormal="90" workbookViewId="0">
      <selection activeCell="D35" sqref="D35"/>
    </sheetView>
  </sheetViews>
  <sheetFormatPr defaultRowHeight="15.75" x14ac:dyDescent="0.25"/>
  <cols>
    <col min="1" max="1" width="30" style="25" customWidth="1"/>
    <col min="2" max="2" width="42.7109375" style="25" customWidth="1"/>
    <col min="3" max="3" width="25" style="25" customWidth="1"/>
    <col min="4" max="4" width="18" style="25" customWidth="1"/>
    <col min="5" max="5" width="12.28515625" style="25" bestFit="1" customWidth="1"/>
    <col min="6" max="6" width="21.28515625" style="25" customWidth="1"/>
    <col min="7" max="7" width="11.28515625" style="25" customWidth="1"/>
    <col min="8" max="8" width="25.7109375" style="25" customWidth="1"/>
    <col min="9" max="256" width="9.140625" style="25"/>
    <col min="257" max="257" width="32.140625" style="25" bestFit="1" customWidth="1"/>
    <col min="258" max="258" width="21.42578125" style="25" bestFit="1" customWidth="1"/>
    <col min="259" max="259" width="11.5703125" style="25" bestFit="1" customWidth="1"/>
    <col min="260" max="260" width="12.28515625" style="25" bestFit="1" customWidth="1"/>
    <col min="261" max="261" width="10.5703125" style="25" bestFit="1" customWidth="1"/>
    <col min="262" max="263" width="9.140625" style="25"/>
    <col min="264" max="264" width="15.85546875" style="25" customWidth="1"/>
    <col min="265" max="512" width="9.140625" style="25"/>
    <col min="513" max="513" width="32.140625" style="25" bestFit="1" customWidth="1"/>
    <col min="514" max="514" width="21.42578125" style="25" bestFit="1" customWidth="1"/>
    <col min="515" max="515" width="11.5703125" style="25" bestFit="1" customWidth="1"/>
    <col min="516" max="516" width="12.28515625" style="25" bestFit="1" customWidth="1"/>
    <col min="517" max="517" width="10.5703125" style="25" bestFit="1" customWidth="1"/>
    <col min="518" max="519" width="9.140625" style="25"/>
    <col min="520" max="520" width="15.85546875" style="25" customWidth="1"/>
    <col min="521" max="768" width="9.140625" style="25"/>
    <col min="769" max="769" width="32.140625" style="25" bestFit="1" customWidth="1"/>
    <col min="770" max="770" width="21.42578125" style="25" bestFit="1" customWidth="1"/>
    <col min="771" max="771" width="11.5703125" style="25" bestFit="1" customWidth="1"/>
    <col min="772" max="772" width="12.28515625" style="25" bestFit="1" customWidth="1"/>
    <col min="773" max="773" width="10.5703125" style="25" bestFit="1" customWidth="1"/>
    <col min="774" max="775" width="9.140625" style="25"/>
    <col min="776" max="776" width="15.85546875" style="25" customWidth="1"/>
    <col min="777" max="1024" width="9.140625" style="25"/>
    <col min="1025" max="1025" width="32.140625" style="25" bestFit="1" customWidth="1"/>
    <col min="1026" max="1026" width="21.42578125" style="25" bestFit="1" customWidth="1"/>
    <col min="1027" max="1027" width="11.5703125" style="25" bestFit="1" customWidth="1"/>
    <col min="1028" max="1028" width="12.28515625" style="25" bestFit="1" customWidth="1"/>
    <col min="1029" max="1029" width="10.5703125" style="25" bestFit="1" customWidth="1"/>
    <col min="1030" max="1031" width="9.140625" style="25"/>
    <col min="1032" max="1032" width="15.85546875" style="25" customWidth="1"/>
    <col min="1033" max="1280" width="9.140625" style="25"/>
    <col min="1281" max="1281" width="32.140625" style="25" bestFit="1" customWidth="1"/>
    <col min="1282" max="1282" width="21.42578125" style="25" bestFit="1" customWidth="1"/>
    <col min="1283" max="1283" width="11.5703125" style="25" bestFit="1" customWidth="1"/>
    <col min="1284" max="1284" width="12.28515625" style="25" bestFit="1" customWidth="1"/>
    <col min="1285" max="1285" width="10.5703125" style="25" bestFit="1" customWidth="1"/>
    <col min="1286" max="1287" width="9.140625" style="25"/>
    <col min="1288" max="1288" width="15.85546875" style="25" customWidth="1"/>
    <col min="1289" max="1536" width="9.140625" style="25"/>
    <col min="1537" max="1537" width="32.140625" style="25" bestFit="1" customWidth="1"/>
    <col min="1538" max="1538" width="21.42578125" style="25" bestFit="1" customWidth="1"/>
    <col min="1539" max="1539" width="11.5703125" style="25" bestFit="1" customWidth="1"/>
    <col min="1540" max="1540" width="12.28515625" style="25" bestFit="1" customWidth="1"/>
    <col min="1541" max="1541" width="10.5703125" style="25" bestFit="1" customWidth="1"/>
    <col min="1542" max="1543" width="9.140625" style="25"/>
    <col min="1544" max="1544" width="15.85546875" style="25" customWidth="1"/>
    <col min="1545" max="1792" width="9.140625" style="25"/>
    <col min="1793" max="1793" width="32.140625" style="25" bestFit="1" customWidth="1"/>
    <col min="1794" max="1794" width="21.42578125" style="25" bestFit="1" customWidth="1"/>
    <col min="1795" max="1795" width="11.5703125" style="25" bestFit="1" customWidth="1"/>
    <col min="1796" max="1796" width="12.28515625" style="25" bestFit="1" customWidth="1"/>
    <col min="1797" max="1797" width="10.5703125" style="25" bestFit="1" customWidth="1"/>
    <col min="1798" max="1799" width="9.140625" style="25"/>
    <col min="1800" max="1800" width="15.85546875" style="25" customWidth="1"/>
    <col min="1801" max="2048" width="9.140625" style="25"/>
    <col min="2049" max="2049" width="32.140625" style="25" bestFit="1" customWidth="1"/>
    <col min="2050" max="2050" width="21.42578125" style="25" bestFit="1" customWidth="1"/>
    <col min="2051" max="2051" width="11.5703125" style="25" bestFit="1" customWidth="1"/>
    <col min="2052" max="2052" width="12.28515625" style="25" bestFit="1" customWidth="1"/>
    <col min="2053" max="2053" width="10.5703125" style="25" bestFit="1" customWidth="1"/>
    <col min="2054" max="2055" width="9.140625" style="25"/>
    <col min="2056" max="2056" width="15.85546875" style="25" customWidth="1"/>
    <col min="2057" max="2304" width="9.140625" style="25"/>
    <col min="2305" max="2305" width="32.140625" style="25" bestFit="1" customWidth="1"/>
    <col min="2306" max="2306" width="21.42578125" style="25" bestFit="1" customWidth="1"/>
    <col min="2307" max="2307" width="11.5703125" style="25" bestFit="1" customWidth="1"/>
    <col min="2308" max="2308" width="12.28515625" style="25" bestFit="1" customWidth="1"/>
    <col min="2309" max="2309" width="10.5703125" style="25" bestFit="1" customWidth="1"/>
    <col min="2310" max="2311" width="9.140625" style="25"/>
    <col min="2312" max="2312" width="15.85546875" style="25" customWidth="1"/>
    <col min="2313" max="2560" width="9.140625" style="25"/>
    <col min="2561" max="2561" width="32.140625" style="25" bestFit="1" customWidth="1"/>
    <col min="2562" max="2562" width="21.42578125" style="25" bestFit="1" customWidth="1"/>
    <col min="2563" max="2563" width="11.5703125" style="25" bestFit="1" customWidth="1"/>
    <col min="2564" max="2564" width="12.28515625" style="25" bestFit="1" customWidth="1"/>
    <col min="2565" max="2565" width="10.5703125" style="25" bestFit="1" customWidth="1"/>
    <col min="2566" max="2567" width="9.140625" style="25"/>
    <col min="2568" max="2568" width="15.85546875" style="25" customWidth="1"/>
    <col min="2569" max="2816" width="9.140625" style="25"/>
    <col min="2817" max="2817" width="32.140625" style="25" bestFit="1" customWidth="1"/>
    <col min="2818" max="2818" width="21.42578125" style="25" bestFit="1" customWidth="1"/>
    <col min="2819" max="2819" width="11.5703125" style="25" bestFit="1" customWidth="1"/>
    <col min="2820" max="2820" width="12.28515625" style="25" bestFit="1" customWidth="1"/>
    <col min="2821" max="2821" width="10.5703125" style="25" bestFit="1" customWidth="1"/>
    <col min="2822" max="2823" width="9.140625" style="25"/>
    <col min="2824" max="2824" width="15.85546875" style="25" customWidth="1"/>
    <col min="2825" max="3072" width="9.140625" style="25"/>
    <col min="3073" max="3073" width="32.140625" style="25" bestFit="1" customWidth="1"/>
    <col min="3074" max="3074" width="21.42578125" style="25" bestFit="1" customWidth="1"/>
    <col min="3075" max="3075" width="11.5703125" style="25" bestFit="1" customWidth="1"/>
    <col min="3076" max="3076" width="12.28515625" style="25" bestFit="1" customWidth="1"/>
    <col min="3077" max="3077" width="10.5703125" style="25" bestFit="1" customWidth="1"/>
    <col min="3078" max="3079" width="9.140625" style="25"/>
    <col min="3080" max="3080" width="15.85546875" style="25" customWidth="1"/>
    <col min="3081" max="3328" width="9.140625" style="25"/>
    <col min="3329" max="3329" width="32.140625" style="25" bestFit="1" customWidth="1"/>
    <col min="3330" max="3330" width="21.42578125" style="25" bestFit="1" customWidth="1"/>
    <col min="3331" max="3331" width="11.5703125" style="25" bestFit="1" customWidth="1"/>
    <col min="3332" max="3332" width="12.28515625" style="25" bestFit="1" customWidth="1"/>
    <col min="3333" max="3333" width="10.5703125" style="25" bestFit="1" customWidth="1"/>
    <col min="3334" max="3335" width="9.140625" style="25"/>
    <col min="3336" max="3336" width="15.85546875" style="25" customWidth="1"/>
    <col min="3337" max="3584" width="9.140625" style="25"/>
    <col min="3585" max="3585" width="32.140625" style="25" bestFit="1" customWidth="1"/>
    <col min="3586" max="3586" width="21.42578125" style="25" bestFit="1" customWidth="1"/>
    <col min="3587" max="3587" width="11.5703125" style="25" bestFit="1" customWidth="1"/>
    <col min="3588" max="3588" width="12.28515625" style="25" bestFit="1" customWidth="1"/>
    <col min="3589" max="3589" width="10.5703125" style="25" bestFit="1" customWidth="1"/>
    <col min="3590" max="3591" width="9.140625" style="25"/>
    <col min="3592" max="3592" width="15.85546875" style="25" customWidth="1"/>
    <col min="3593" max="3840" width="9.140625" style="25"/>
    <col min="3841" max="3841" width="32.140625" style="25" bestFit="1" customWidth="1"/>
    <col min="3842" max="3842" width="21.42578125" style="25" bestFit="1" customWidth="1"/>
    <col min="3843" max="3843" width="11.5703125" style="25" bestFit="1" customWidth="1"/>
    <col min="3844" max="3844" width="12.28515625" style="25" bestFit="1" customWidth="1"/>
    <col min="3845" max="3845" width="10.5703125" style="25" bestFit="1" customWidth="1"/>
    <col min="3846" max="3847" width="9.140625" style="25"/>
    <col min="3848" max="3848" width="15.85546875" style="25" customWidth="1"/>
    <col min="3849" max="4096" width="9.140625" style="25"/>
    <col min="4097" max="4097" width="32.140625" style="25" bestFit="1" customWidth="1"/>
    <col min="4098" max="4098" width="21.42578125" style="25" bestFit="1" customWidth="1"/>
    <col min="4099" max="4099" width="11.5703125" style="25" bestFit="1" customWidth="1"/>
    <col min="4100" max="4100" width="12.28515625" style="25" bestFit="1" customWidth="1"/>
    <col min="4101" max="4101" width="10.5703125" style="25" bestFit="1" customWidth="1"/>
    <col min="4102" max="4103" width="9.140625" style="25"/>
    <col min="4104" max="4104" width="15.85546875" style="25" customWidth="1"/>
    <col min="4105" max="4352" width="9.140625" style="25"/>
    <col min="4353" max="4353" width="32.140625" style="25" bestFit="1" customWidth="1"/>
    <col min="4354" max="4354" width="21.42578125" style="25" bestFit="1" customWidth="1"/>
    <col min="4355" max="4355" width="11.5703125" style="25" bestFit="1" customWidth="1"/>
    <col min="4356" max="4356" width="12.28515625" style="25" bestFit="1" customWidth="1"/>
    <col min="4357" max="4357" width="10.5703125" style="25" bestFit="1" customWidth="1"/>
    <col min="4358" max="4359" width="9.140625" style="25"/>
    <col min="4360" max="4360" width="15.85546875" style="25" customWidth="1"/>
    <col min="4361" max="4608" width="9.140625" style="25"/>
    <col min="4609" max="4609" width="32.140625" style="25" bestFit="1" customWidth="1"/>
    <col min="4610" max="4610" width="21.42578125" style="25" bestFit="1" customWidth="1"/>
    <col min="4611" max="4611" width="11.5703125" style="25" bestFit="1" customWidth="1"/>
    <col min="4612" max="4612" width="12.28515625" style="25" bestFit="1" customWidth="1"/>
    <col min="4613" max="4613" width="10.5703125" style="25" bestFit="1" customWidth="1"/>
    <col min="4614" max="4615" width="9.140625" style="25"/>
    <col min="4616" max="4616" width="15.85546875" style="25" customWidth="1"/>
    <col min="4617" max="4864" width="9.140625" style="25"/>
    <col min="4865" max="4865" width="32.140625" style="25" bestFit="1" customWidth="1"/>
    <col min="4866" max="4866" width="21.42578125" style="25" bestFit="1" customWidth="1"/>
    <col min="4867" max="4867" width="11.5703125" style="25" bestFit="1" customWidth="1"/>
    <col min="4868" max="4868" width="12.28515625" style="25" bestFit="1" customWidth="1"/>
    <col min="4869" max="4869" width="10.5703125" style="25" bestFit="1" customWidth="1"/>
    <col min="4870" max="4871" width="9.140625" style="25"/>
    <col min="4872" max="4872" width="15.85546875" style="25" customWidth="1"/>
    <col min="4873" max="5120" width="9.140625" style="25"/>
    <col min="5121" max="5121" width="32.140625" style="25" bestFit="1" customWidth="1"/>
    <col min="5122" max="5122" width="21.42578125" style="25" bestFit="1" customWidth="1"/>
    <col min="5123" max="5123" width="11.5703125" style="25" bestFit="1" customWidth="1"/>
    <col min="5124" max="5124" width="12.28515625" style="25" bestFit="1" customWidth="1"/>
    <col min="5125" max="5125" width="10.5703125" style="25" bestFit="1" customWidth="1"/>
    <col min="5126" max="5127" width="9.140625" style="25"/>
    <col min="5128" max="5128" width="15.85546875" style="25" customWidth="1"/>
    <col min="5129" max="5376" width="9.140625" style="25"/>
    <col min="5377" max="5377" width="32.140625" style="25" bestFit="1" customWidth="1"/>
    <col min="5378" max="5378" width="21.42578125" style="25" bestFit="1" customWidth="1"/>
    <col min="5379" max="5379" width="11.5703125" style="25" bestFit="1" customWidth="1"/>
    <col min="5380" max="5380" width="12.28515625" style="25" bestFit="1" customWidth="1"/>
    <col min="5381" max="5381" width="10.5703125" style="25" bestFit="1" customWidth="1"/>
    <col min="5382" max="5383" width="9.140625" style="25"/>
    <col min="5384" max="5384" width="15.85546875" style="25" customWidth="1"/>
    <col min="5385" max="5632" width="9.140625" style="25"/>
    <col min="5633" max="5633" width="32.140625" style="25" bestFit="1" customWidth="1"/>
    <col min="5634" max="5634" width="21.42578125" style="25" bestFit="1" customWidth="1"/>
    <col min="5635" max="5635" width="11.5703125" style="25" bestFit="1" customWidth="1"/>
    <col min="5636" max="5636" width="12.28515625" style="25" bestFit="1" customWidth="1"/>
    <col min="5637" max="5637" width="10.5703125" style="25" bestFit="1" customWidth="1"/>
    <col min="5638" max="5639" width="9.140625" style="25"/>
    <col min="5640" max="5640" width="15.85546875" style="25" customWidth="1"/>
    <col min="5641" max="5888" width="9.140625" style="25"/>
    <col min="5889" max="5889" width="32.140625" style="25" bestFit="1" customWidth="1"/>
    <col min="5890" max="5890" width="21.42578125" style="25" bestFit="1" customWidth="1"/>
    <col min="5891" max="5891" width="11.5703125" style="25" bestFit="1" customWidth="1"/>
    <col min="5892" max="5892" width="12.28515625" style="25" bestFit="1" customWidth="1"/>
    <col min="5893" max="5893" width="10.5703125" style="25" bestFit="1" customWidth="1"/>
    <col min="5894" max="5895" width="9.140625" style="25"/>
    <col min="5896" max="5896" width="15.85546875" style="25" customWidth="1"/>
    <col min="5897" max="6144" width="9.140625" style="25"/>
    <col min="6145" max="6145" width="32.140625" style="25" bestFit="1" customWidth="1"/>
    <col min="6146" max="6146" width="21.42578125" style="25" bestFit="1" customWidth="1"/>
    <col min="6147" max="6147" width="11.5703125" style="25" bestFit="1" customWidth="1"/>
    <col min="6148" max="6148" width="12.28515625" style="25" bestFit="1" customWidth="1"/>
    <col min="6149" max="6149" width="10.5703125" style="25" bestFit="1" customWidth="1"/>
    <col min="6150" max="6151" width="9.140625" style="25"/>
    <col min="6152" max="6152" width="15.85546875" style="25" customWidth="1"/>
    <col min="6153" max="6400" width="9.140625" style="25"/>
    <col min="6401" max="6401" width="32.140625" style="25" bestFit="1" customWidth="1"/>
    <col min="6402" max="6402" width="21.42578125" style="25" bestFit="1" customWidth="1"/>
    <col min="6403" max="6403" width="11.5703125" style="25" bestFit="1" customWidth="1"/>
    <col min="6404" max="6404" width="12.28515625" style="25" bestFit="1" customWidth="1"/>
    <col min="6405" max="6405" width="10.5703125" style="25" bestFit="1" customWidth="1"/>
    <col min="6406" max="6407" width="9.140625" style="25"/>
    <col min="6408" max="6408" width="15.85546875" style="25" customWidth="1"/>
    <col min="6409" max="6656" width="9.140625" style="25"/>
    <col min="6657" max="6657" width="32.140625" style="25" bestFit="1" customWidth="1"/>
    <col min="6658" max="6658" width="21.42578125" style="25" bestFit="1" customWidth="1"/>
    <col min="6659" max="6659" width="11.5703125" style="25" bestFit="1" customWidth="1"/>
    <col min="6660" max="6660" width="12.28515625" style="25" bestFit="1" customWidth="1"/>
    <col min="6661" max="6661" width="10.5703125" style="25" bestFit="1" customWidth="1"/>
    <col min="6662" max="6663" width="9.140625" style="25"/>
    <col min="6664" max="6664" width="15.85546875" style="25" customWidth="1"/>
    <col min="6665" max="6912" width="9.140625" style="25"/>
    <col min="6913" max="6913" width="32.140625" style="25" bestFit="1" customWidth="1"/>
    <col min="6914" max="6914" width="21.42578125" style="25" bestFit="1" customWidth="1"/>
    <col min="6915" max="6915" width="11.5703125" style="25" bestFit="1" customWidth="1"/>
    <col min="6916" max="6916" width="12.28515625" style="25" bestFit="1" customWidth="1"/>
    <col min="6917" max="6917" width="10.5703125" style="25" bestFit="1" customWidth="1"/>
    <col min="6918" max="6919" width="9.140625" style="25"/>
    <col min="6920" max="6920" width="15.85546875" style="25" customWidth="1"/>
    <col min="6921" max="7168" width="9.140625" style="25"/>
    <col min="7169" max="7169" width="32.140625" style="25" bestFit="1" customWidth="1"/>
    <col min="7170" max="7170" width="21.42578125" style="25" bestFit="1" customWidth="1"/>
    <col min="7171" max="7171" width="11.5703125" style="25" bestFit="1" customWidth="1"/>
    <col min="7172" max="7172" width="12.28515625" style="25" bestFit="1" customWidth="1"/>
    <col min="7173" max="7173" width="10.5703125" style="25" bestFit="1" customWidth="1"/>
    <col min="7174" max="7175" width="9.140625" style="25"/>
    <col min="7176" max="7176" width="15.85546875" style="25" customWidth="1"/>
    <col min="7177" max="7424" width="9.140625" style="25"/>
    <col min="7425" max="7425" width="32.140625" style="25" bestFit="1" customWidth="1"/>
    <col min="7426" max="7426" width="21.42578125" style="25" bestFit="1" customWidth="1"/>
    <col min="7427" max="7427" width="11.5703125" style="25" bestFit="1" customWidth="1"/>
    <col min="7428" max="7428" width="12.28515625" style="25" bestFit="1" customWidth="1"/>
    <col min="7429" max="7429" width="10.5703125" style="25" bestFit="1" customWidth="1"/>
    <col min="7430" max="7431" width="9.140625" style="25"/>
    <col min="7432" max="7432" width="15.85546875" style="25" customWidth="1"/>
    <col min="7433" max="7680" width="9.140625" style="25"/>
    <col min="7681" max="7681" width="32.140625" style="25" bestFit="1" customWidth="1"/>
    <col min="7682" max="7682" width="21.42578125" style="25" bestFit="1" customWidth="1"/>
    <col min="7683" max="7683" width="11.5703125" style="25" bestFit="1" customWidth="1"/>
    <col min="7684" max="7684" width="12.28515625" style="25" bestFit="1" customWidth="1"/>
    <col min="7685" max="7685" width="10.5703125" style="25" bestFit="1" customWidth="1"/>
    <col min="7686" max="7687" width="9.140625" style="25"/>
    <col min="7688" max="7688" width="15.85546875" style="25" customWidth="1"/>
    <col min="7689" max="7936" width="9.140625" style="25"/>
    <col min="7937" max="7937" width="32.140625" style="25" bestFit="1" customWidth="1"/>
    <col min="7938" max="7938" width="21.42578125" style="25" bestFit="1" customWidth="1"/>
    <col min="7939" max="7939" width="11.5703125" style="25" bestFit="1" customWidth="1"/>
    <col min="7940" max="7940" width="12.28515625" style="25" bestFit="1" customWidth="1"/>
    <col min="7941" max="7941" width="10.5703125" style="25" bestFit="1" customWidth="1"/>
    <col min="7942" max="7943" width="9.140625" style="25"/>
    <col min="7944" max="7944" width="15.85546875" style="25" customWidth="1"/>
    <col min="7945" max="8192" width="9.140625" style="25"/>
    <col min="8193" max="8193" width="32.140625" style="25" bestFit="1" customWidth="1"/>
    <col min="8194" max="8194" width="21.42578125" style="25" bestFit="1" customWidth="1"/>
    <col min="8195" max="8195" width="11.5703125" style="25" bestFit="1" customWidth="1"/>
    <col min="8196" max="8196" width="12.28515625" style="25" bestFit="1" customWidth="1"/>
    <col min="8197" max="8197" width="10.5703125" style="25" bestFit="1" customWidth="1"/>
    <col min="8198" max="8199" width="9.140625" style="25"/>
    <col min="8200" max="8200" width="15.85546875" style="25" customWidth="1"/>
    <col min="8201" max="8448" width="9.140625" style="25"/>
    <col min="8449" max="8449" width="32.140625" style="25" bestFit="1" customWidth="1"/>
    <col min="8450" max="8450" width="21.42578125" style="25" bestFit="1" customWidth="1"/>
    <col min="8451" max="8451" width="11.5703125" style="25" bestFit="1" customWidth="1"/>
    <col min="8452" max="8452" width="12.28515625" style="25" bestFit="1" customWidth="1"/>
    <col min="8453" max="8453" width="10.5703125" style="25" bestFit="1" customWidth="1"/>
    <col min="8454" max="8455" width="9.140625" style="25"/>
    <col min="8456" max="8456" width="15.85546875" style="25" customWidth="1"/>
    <col min="8457" max="8704" width="9.140625" style="25"/>
    <col min="8705" max="8705" width="32.140625" style="25" bestFit="1" customWidth="1"/>
    <col min="8706" max="8706" width="21.42578125" style="25" bestFit="1" customWidth="1"/>
    <col min="8707" max="8707" width="11.5703125" style="25" bestFit="1" customWidth="1"/>
    <col min="8708" max="8708" width="12.28515625" style="25" bestFit="1" customWidth="1"/>
    <col min="8709" max="8709" width="10.5703125" style="25" bestFit="1" customWidth="1"/>
    <col min="8710" max="8711" width="9.140625" style="25"/>
    <col min="8712" max="8712" width="15.85546875" style="25" customWidth="1"/>
    <col min="8713" max="8960" width="9.140625" style="25"/>
    <col min="8961" max="8961" width="32.140625" style="25" bestFit="1" customWidth="1"/>
    <col min="8962" max="8962" width="21.42578125" style="25" bestFit="1" customWidth="1"/>
    <col min="8963" max="8963" width="11.5703125" style="25" bestFit="1" customWidth="1"/>
    <col min="8964" max="8964" width="12.28515625" style="25" bestFit="1" customWidth="1"/>
    <col min="8965" max="8965" width="10.5703125" style="25" bestFit="1" customWidth="1"/>
    <col min="8966" max="8967" width="9.140625" style="25"/>
    <col min="8968" max="8968" width="15.85546875" style="25" customWidth="1"/>
    <col min="8969" max="9216" width="9.140625" style="25"/>
    <col min="9217" max="9217" width="32.140625" style="25" bestFit="1" customWidth="1"/>
    <col min="9218" max="9218" width="21.42578125" style="25" bestFit="1" customWidth="1"/>
    <col min="9219" max="9219" width="11.5703125" style="25" bestFit="1" customWidth="1"/>
    <col min="9220" max="9220" width="12.28515625" style="25" bestFit="1" customWidth="1"/>
    <col min="9221" max="9221" width="10.5703125" style="25" bestFit="1" customWidth="1"/>
    <col min="9222" max="9223" width="9.140625" style="25"/>
    <col min="9224" max="9224" width="15.85546875" style="25" customWidth="1"/>
    <col min="9225" max="9472" width="9.140625" style="25"/>
    <col min="9473" max="9473" width="32.140625" style="25" bestFit="1" customWidth="1"/>
    <col min="9474" max="9474" width="21.42578125" style="25" bestFit="1" customWidth="1"/>
    <col min="9475" max="9475" width="11.5703125" style="25" bestFit="1" customWidth="1"/>
    <col min="9476" max="9476" width="12.28515625" style="25" bestFit="1" customWidth="1"/>
    <col min="9477" max="9477" width="10.5703125" style="25" bestFit="1" customWidth="1"/>
    <col min="9478" max="9479" width="9.140625" style="25"/>
    <col min="9480" max="9480" width="15.85546875" style="25" customWidth="1"/>
    <col min="9481" max="9728" width="9.140625" style="25"/>
    <col min="9729" max="9729" width="32.140625" style="25" bestFit="1" customWidth="1"/>
    <col min="9730" max="9730" width="21.42578125" style="25" bestFit="1" customWidth="1"/>
    <col min="9731" max="9731" width="11.5703125" style="25" bestFit="1" customWidth="1"/>
    <col min="9732" max="9732" width="12.28515625" style="25" bestFit="1" customWidth="1"/>
    <col min="9733" max="9733" width="10.5703125" style="25" bestFit="1" customWidth="1"/>
    <col min="9734" max="9735" width="9.140625" style="25"/>
    <col min="9736" max="9736" width="15.85546875" style="25" customWidth="1"/>
    <col min="9737" max="9984" width="9.140625" style="25"/>
    <col min="9985" max="9985" width="32.140625" style="25" bestFit="1" customWidth="1"/>
    <col min="9986" max="9986" width="21.42578125" style="25" bestFit="1" customWidth="1"/>
    <col min="9987" max="9987" width="11.5703125" style="25" bestFit="1" customWidth="1"/>
    <col min="9988" max="9988" width="12.28515625" style="25" bestFit="1" customWidth="1"/>
    <col min="9989" max="9989" width="10.5703125" style="25" bestFit="1" customWidth="1"/>
    <col min="9990" max="9991" width="9.140625" style="25"/>
    <col min="9992" max="9992" width="15.85546875" style="25" customWidth="1"/>
    <col min="9993" max="10240" width="9.140625" style="25"/>
    <col min="10241" max="10241" width="32.140625" style="25" bestFit="1" customWidth="1"/>
    <col min="10242" max="10242" width="21.42578125" style="25" bestFit="1" customWidth="1"/>
    <col min="10243" max="10243" width="11.5703125" style="25" bestFit="1" customWidth="1"/>
    <col min="10244" max="10244" width="12.28515625" style="25" bestFit="1" customWidth="1"/>
    <col min="10245" max="10245" width="10.5703125" style="25" bestFit="1" customWidth="1"/>
    <col min="10246" max="10247" width="9.140625" style="25"/>
    <col min="10248" max="10248" width="15.85546875" style="25" customWidth="1"/>
    <col min="10249" max="10496" width="9.140625" style="25"/>
    <col min="10497" max="10497" width="32.140625" style="25" bestFit="1" customWidth="1"/>
    <col min="10498" max="10498" width="21.42578125" style="25" bestFit="1" customWidth="1"/>
    <col min="10499" max="10499" width="11.5703125" style="25" bestFit="1" customWidth="1"/>
    <col min="10500" max="10500" width="12.28515625" style="25" bestFit="1" customWidth="1"/>
    <col min="10501" max="10501" width="10.5703125" style="25" bestFit="1" customWidth="1"/>
    <col min="10502" max="10503" width="9.140625" style="25"/>
    <col min="10504" max="10504" width="15.85546875" style="25" customWidth="1"/>
    <col min="10505" max="10752" width="9.140625" style="25"/>
    <col min="10753" max="10753" width="32.140625" style="25" bestFit="1" customWidth="1"/>
    <col min="10754" max="10754" width="21.42578125" style="25" bestFit="1" customWidth="1"/>
    <col min="10755" max="10755" width="11.5703125" style="25" bestFit="1" customWidth="1"/>
    <col min="10756" max="10756" width="12.28515625" style="25" bestFit="1" customWidth="1"/>
    <col min="10757" max="10757" width="10.5703125" style="25" bestFit="1" customWidth="1"/>
    <col min="10758" max="10759" width="9.140625" style="25"/>
    <col min="10760" max="10760" width="15.85546875" style="25" customWidth="1"/>
    <col min="10761" max="11008" width="9.140625" style="25"/>
    <col min="11009" max="11009" width="32.140625" style="25" bestFit="1" customWidth="1"/>
    <col min="11010" max="11010" width="21.42578125" style="25" bestFit="1" customWidth="1"/>
    <col min="11011" max="11011" width="11.5703125" style="25" bestFit="1" customWidth="1"/>
    <col min="11012" max="11012" width="12.28515625" style="25" bestFit="1" customWidth="1"/>
    <col min="11013" max="11013" width="10.5703125" style="25" bestFit="1" customWidth="1"/>
    <col min="11014" max="11015" width="9.140625" style="25"/>
    <col min="11016" max="11016" width="15.85546875" style="25" customWidth="1"/>
    <col min="11017" max="11264" width="9.140625" style="25"/>
    <col min="11265" max="11265" width="32.140625" style="25" bestFit="1" customWidth="1"/>
    <col min="11266" max="11266" width="21.42578125" style="25" bestFit="1" customWidth="1"/>
    <col min="11267" max="11267" width="11.5703125" style="25" bestFit="1" customWidth="1"/>
    <col min="11268" max="11268" width="12.28515625" style="25" bestFit="1" customWidth="1"/>
    <col min="11269" max="11269" width="10.5703125" style="25" bestFit="1" customWidth="1"/>
    <col min="11270" max="11271" width="9.140625" style="25"/>
    <col min="11272" max="11272" width="15.85546875" style="25" customWidth="1"/>
    <col min="11273" max="11520" width="9.140625" style="25"/>
    <col min="11521" max="11521" width="32.140625" style="25" bestFit="1" customWidth="1"/>
    <col min="11522" max="11522" width="21.42578125" style="25" bestFit="1" customWidth="1"/>
    <col min="11523" max="11523" width="11.5703125" style="25" bestFit="1" customWidth="1"/>
    <col min="11524" max="11524" width="12.28515625" style="25" bestFit="1" customWidth="1"/>
    <col min="11525" max="11525" width="10.5703125" style="25" bestFit="1" customWidth="1"/>
    <col min="11526" max="11527" width="9.140625" style="25"/>
    <col min="11528" max="11528" width="15.85546875" style="25" customWidth="1"/>
    <col min="11529" max="11776" width="9.140625" style="25"/>
    <col min="11777" max="11777" width="32.140625" style="25" bestFit="1" customWidth="1"/>
    <col min="11778" max="11778" width="21.42578125" style="25" bestFit="1" customWidth="1"/>
    <col min="11779" max="11779" width="11.5703125" style="25" bestFit="1" customWidth="1"/>
    <col min="11780" max="11780" width="12.28515625" style="25" bestFit="1" customWidth="1"/>
    <col min="11781" max="11781" width="10.5703125" style="25" bestFit="1" customWidth="1"/>
    <col min="11782" max="11783" width="9.140625" style="25"/>
    <col min="11784" max="11784" width="15.85546875" style="25" customWidth="1"/>
    <col min="11785" max="12032" width="9.140625" style="25"/>
    <col min="12033" max="12033" width="32.140625" style="25" bestFit="1" customWidth="1"/>
    <col min="12034" max="12034" width="21.42578125" style="25" bestFit="1" customWidth="1"/>
    <col min="12035" max="12035" width="11.5703125" style="25" bestFit="1" customWidth="1"/>
    <col min="12036" max="12036" width="12.28515625" style="25" bestFit="1" customWidth="1"/>
    <col min="12037" max="12037" width="10.5703125" style="25" bestFit="1" customWidth="1"/>
    <col min="12038" max="12039" width="9.140625" style="25"/>
    <col min="12040" max="12040" width="15.85546875" style="25" customWidth="1"/>
    <col min="12041" max="12288" width="9.140625" style="25"/>
    <col min="12289" max="12289" width="32.140625" style="25" bestFit="1" customWidth="1"/>
    <col min="12290" max="12290" width="21.42578125" style="25" bestFit="1" customWidth="1"/>
    <col min="12291" max="12291" width="11.5703125" style="25" bestFit="1" customWidth="1"/>
    <col min="12292" max="12292" width="12.28515625" style="25" bestFit="1" customWidth="1"/>
    <col min="12293" max="12293" width="10.5703125" style="25" bestFit="1" customWidth="1"/>
    <col min="12294" max="12295" width="9.140625" style="25"/>
    <col min="12296" max="12296" width="15.85546875" style="25" customWidth="1"/>
    <col min="12297" max="12544" width="9.140625" style="25"/>
    <col min="12545" max="12545" width="32.140625" style="25" bestFit="1" customWidth="1"/>
    <col min="12546" max="12546" width="21.42578125" style="25" bestFit="1" customWidth="1"/>
    <col min="12547" max="12547" width="11.5703125" style="25" bestFit="1" customWidth="1"/>
    <col min="12548" max="12548" width="12.28515625" style="25" bestFit="1" customWidth="1"/>
    <col min="12549" max="12549" width="10.5703125" style="25" bestFit="1" customWidth="1"/>
    <col min="12550" max="12551" width="9.140625" style="25"/>
    <col min="12552" max="12552" width="15.85546875" style="25" customWidth="1"/>
    <col min="12553" max="12800" width="9.140625" style="25"/>
    <col min="12801" max="12801" width="32.140625" style="25" bestFit="1" customWidth="1"/>
    <col min="12802" max="12802" width="21.42578125" style="25" bestFit="1" customWidth="1"/>
    <col min="12803" max="12803" width="11.5703125" style="25" bestFit="1" customWidth="1"/>
    <col min="12804" max="12804" width="12.28515625" style="25" bestFit="1" customWidth="1"/>
    <col min="12805" max="12805" width="10.5703125" style="25" bestFit="1" customWidth="1"/>
    <col min="12806" max="12807" width="9.140625" style="25"/>
    <col min="12808" max="12808" width="15.85546875" style="25" customWidth="1"/>
    <col min="12809" max="13056" width="9.140625" style="25"/>
    <col min="13057" max="13057" width="32.140625" style="25" bestFit="1" customWidth="1"/>
    <col min="13058" max="13058" width="21.42578125" style="25" bestFit="1" customWidth="1"/>
    <col min="13059" max="13059" width="11.5703125" style="25" bestFit="1" customWidth="1"/>
    <col min="13060" max="13060" width="12.28515625" style="25" bestFit="1" customWidth="1"/>
    <col min="13061" max="13061" width="10.5703125" style="25" bestFit="1" customWidth="1"/>
    <col min="13062" max="13063" width="9.140625" style="25"/>
    <col min="13064" max="13064" width="15.85546875" style="25" customWidth="1"/>
    <col min="13065" max="13312" width="9.140625" style="25"/>
    <col min="13313" max="13313" width="32.140625" style="25" bestFit="1" customWidth="1"/>
    <col min="13314" max="13314" width="21.42578125" style="25" bestFit="1" customWidth="1"/>
    <col min="13315" max="13315" width="11.5703125" style="25" bestFit="1" customWidth="1"/>
    <col min="13316" max="13316" width="12.28515625" style="25" bestFit="1" customWidth="1"/>
    <col min="13317" max="13317" width="10.5703125" style="25" bestFit="1" customWidth="1"/>
    <col min="13318" max="13319" width="9.140625" style="25"/>
    <col min="13320" max="13320" width="15.85546875" style="25" customWidth="1"/>
    <col min="13321" max="13568" width="9.140625" style="25"/>
    <col min="13569" max="13569" width="32.140625" style="25" bestFit="1" customWidth="1"/>
    <col min="13570" max="13570" width="21.42578125" style="25" bestFit="1" customWidth="1"/>
    <col min="13571" max="13571" width="11.5703125" style="25" bestFit="1" customWidth="1"/>
    <col min="13572" max="13572" width="12.28515625" style="25" bestFit="1" customWidth="1"/>
    <col min="13573" max="13573" width="10.5703125" style="25" bestFit="1" customWidth="1"/>
    <col min="13574" max="13575" width="9.140625" style="25"/>
    <col min="13576" max="13576" width="15.85546875" style="25" customWidth="1"/>
    <col min="13577" max="13824" width="9.140625" style="25"/>
    <col min="13825" max="13825" width="32.140625" style="25" bestFit="1" customWidth="1"/>
    <col min="13826" max="13826" width="21.42578125" style="25" bestFit="1" customWidth="1"/>
    <col min="13827" max="13827" width="11.5703125" style="25" bestFit="1" customWidth="1"/>
    <col min="13828" max="13828" width="12.28515625" style="25" bestFit="1" customWidth="1"/>
    <col min="13829" max="13829" width="10.5703125" style="25" bestFit="1" customWidth="1"/>
    <col min="13830" max="13831" width="9.140625" style="25"/>
    <col min="13832" max="13832" width="15.85546875" style="25" customWidth="1"/>
    <col min="13833" max="14080" width="9.140625" style="25"/>
    <col min="14081" max="14081" width="32.140625" style="25" bestFit="1" customWidth="1"/>
    <col min="14082" max="14082" width="21.42578125" style="25" bestFit="1" customWidth="1"/>
    <col min="14083" max="14083" width="11.5703125" style="25" bestFit="1" customWidth="1"/>
    <col min="14084" max="14084" width="12.28515625" style="25" bestFit="1" customWidth="1"/>
    <col min="14085" max="14085" width="10.5703125" style="25" bestFit="1" customWidth="1"/>
    <col min="14086" max="14087" width="9.140625" style="25"/>
    <col min="14088" max="14088" width="15.85546875" style="25" customWidth="1"/>
    <col min="14089" max="14336" width="9.140625" style="25"/>
    <col min="14337" max="14337" width="32.140625" style="25" bestFit="1" customWidth="1"/>
    <col min="14338" max="14338" width="21.42578125" style="25" bestFit="1" customWidth="1"/>
    <col min="14339" max="14339" width="11.5703125" style="25" bestFit="1" customWidth="1"/>
    <col min="14340" max="14340" width="12.28515625" style="25" bestFit="1" customWidth="1"/>
    <col min="14341" max="14341" width="10.5703125" style="25" bestFit="1" customWidth="1"/>
    <col min="14342" max="14343" width="9.140625" style="25"/>
    <col min="14344" max="14344" width="15.85546875" style="25" customWidth="1"/>
    <col min="14345" max="14592" width="9.140625" style="25"/>
    <col min="14593" max="14593" width="32.140625" style="25" bestFit="1" customWidth="1"/>
    <col min="14594" max="14594" width="21.42578125" style="25" bestFit="1" customWidth="1"/>
    <col min="14595" max="14595" width="11.5703125" style="25" bestFit="1" customWidth="1"/>
    <col min="14596" max="14596" width="12.28515625" style="25" bestFit="1" customWidth="1"/>
    <col min="14597" max="14597" width="10.5703125" style="25" bestFit="1" customWidth="1"/>
    <col min="14598" max="14599" width="9.140625" style="25"/>
    <col min="14600" max="14600" width="15.85546875" style="25" customWidth="1"/>
    <col min="14601" max="14848" width="9.140625" style="25"/>
    <col min="14849" max="14849" width="32.140625" style="25" bestFit="1" customWidth="1"/>
    <col min="14850" max="14850" width="21.42578125" style="25" bestFit="1" customWidth="1"/>
    <col min="14851" max="14851" width="11.5703125" style="25" bestFit="1" customWidth="1"/>
    <col min="14852" max="14852" width="12.28515625" style="25" bestFit="1" customWidth="1"/>
    <col min="14853" max="14853" width="10.5703125" style="25" bestFit="1" customWidth="1"/>
    <col min="14854" max="14855" width="9.140625" style="25"/>
    <col min="14856" max="14856" width="15.85546875" style="25" customWidth="1"/>
    <col min="14857" max="15104" width="9.140625" style="25"/>
    <col min="15105" max="15105" width="32.140625" style="25" bestFit="1" customWidth="1"/>
    <col min="15106" max="15106" width="21.42578125" style="25" bestFit="1" customWidth="1"/>
    <col min="15107" max="15107" width="11.5703125" style="25" bestFit="1" customWidth="1"/>
    <col min="15108" max="15108" width="12.28515625" style="25" bestFit="1" customWidth="1"/>
    <col min="15109" max="15109" width="10.5703125" style="25" bestFit="1" customWidth="1"/>
    <col min="15110" max="15111" width="9.140625" style="25"/>
    <col min="15112" max="15112" width="15.85546875" style="25" customWidth="1"/>
    <col min="15113" max="15360" width="9.140625" style="25"/>
    <col min="15361" max="15361" width="32.140625" style="25" bestFit="1" customWidth="1"/>
    <col min="15362" max="15362" width="21.42578125" style="25" bestFit="1" customWidth="1"/>
    <col min="15363" max="15363" width="11.5703125" style="25" bestFit="1" customWidth="1"/>
    <col min="15364" max="15364" width="12.28515625" style="25" bestFit="1" customWidth="1"/>
    <col min="15365" max="15365" width="10.5703125" style="25" bestFit="1" customWidth="1"/>
    <col min="15366" max="15367" width="9.140625" style="25"/>
    <col min="15368" max="15368" width="15.85546875" style="25" customWidth="1"/>
    <col min="15369" max="15616" width="9.140625" style="25"/>
    <col min="15617" max="15617" width="32.140625" style="25" bestFit="1" customWidth="1"/>
    <col min="15618" max="15618" width="21.42578125" style="25" bestFit="1" customWidth="1"/>
    <col min="15619" max="15619" width="11.5703125" style="25" bestFit="1" customWidth="1"/>
    <col min="15620" max="15620" width="12.28515625" style="25" bestFit="1" customWidth="1"/>
    <col min="15621" max="15621" width="10.5703125" style="25" bestFit="1" customWidth="1"/>
    <col min="15622" max="15623" width="9.140625" style="25"/>
    <col min="15624" max="15624" width="15.85546875" style="25" customWidth="1"/>
    <col min="15625" max="15872" width="9.140625" style="25"/>
    <col min="15873" max="15873" width="32.140625" style="25" bestFit="1" customWidth="1"/>
    <col min="15874" max="15874" width="21.42578125" style="25" bestFit="1" customWidth="1"/>
    <col min="15875" max="15875" width="11.5703125" style="25" bestFit="1" customWidth="1"/>
    <col min="15876" max="15876" width="12.28515625" style="25" bestFit="1" customWidth="1"/>
    <col min="15877" max="15877" width="10.5703125" style="25" bestFit="1" customWidth="1"/>
    <col min="15878" max="15879" width="9.140625" style="25"/>
    <col min="15880" max="15880" width="15.85546875" style="25" customWidth="1"/>
    <col min="15881" max="16128" width="9.140625" style="25"/>
    <col min="16129" max="16129" width="32.140625" style="25" bestFit="1" customWidth="1"/>
    <col min="16130" max="16130" width="21.42578125" style="25" bestFit="1" customWidth="1"/>
    <col min="16131" max="16131" width="11.5703125" style="25" bestFit="1" customWidth="1"/>
    <col min="16132" max="16132" width="12.28515625" style="25" bestFit="1" customWidth="1"/>
    <col min="16133" max="16133" width="10.5703125" style="25" bestFit="1" customWidth="1"/>
    <col min="16134" max="16135" width="9.140625" style="25"/>
    <col min="16136" max="16136" width="15.85546875" style="25" customWidth="1"/>
    <col min="16137" max="16384" width="9.140625" style="25"/>
  </cols>
  <sheetData>
    <row r="3" spans="1:8" s="38" customFormat="1" x14ac:dyDescent="0.25">
      <c r="A3" s="46" t="s">
        <v>27</v>
      </c>
      <c r="B3" s="47"/>
      <c r="C3" s="47"/>
      <c r="D3" s="47"/>
      <c r="E3" s="47"/>
      <c r="F3" s="47"/>
      <c r="G3" s="47"/>
    </row>
    <row r="4" spans="1:8" s="38" customFormat="1" x14ac:dyDescent="0.25">
      <c r="A4" s="48" t="s">
        <v>48</v>
      </c>
      <c r="B4" s="87" t="s">
        <v>109</v>
      </c>
      <c r="F4" s="49"/>
    </row>
    <row r="5" spans="1:8" s="38" customFormat="1" ht="47.25" x14ac:dyDescent="0.25">
      <c r="A5" s="48" t="s">
        <v>98</v>
      </c>
      <c r="B5" s="88" t="s">
        <v>110</v>
      </c>
      <c r="F5" s="49"/>
    </row>
    <row r="6" spans="1:8" s="38" customFormat="1" x14ac:dyDescent="0.25">
      <c r="A6" s="48" t="s">
        <v>99</v>
      </c>
      <c r="B6" s="89">
        <v>42248</v>
      </c>
      <c r="F6" s="49"/>
    </row>
    <row r="7" spans="1:8" s="38" customFormat="1" x14ac:dyDescent="0.25">
      <c r="A7" s="48" t="s">
        <v>100</v>
      </c>
      <c r="B7" s="89">
        <v>43343</v>
      </c>
    </row>
    <row r="8" spans="1:8" s="38" customFormat="1" x14ac:dyDescent="0.25">
      <c r="A8" s="48" t="s">
        <v>49</v>
      </c>
      <c r="B8" s="87" t="s">
        <v>30</v>
      </c>
      <c r="C8" s="49"/>
      <c r="D8" s="49"/>
      <c r="E8" s="49"/>
      <c r="F8" s="49"/>
    </row>
    <row r="9" spans="1:8" s="38" customFormat="1" x14ac:dyDescent="0.25">
      <c r="A9" s="46"/>
      <c r="C9" s="49"/>
      <c r="D9" s="49"/>
      <c r="E9" s="49"/>
      <c r="F9" s="49"/>
    </row>
    <row r="10" spans="1:8" s="38" customFormat="1" x14ac:dyDescent="0.25">
      <c r="A10" s="129" t="s">
        <v>105</v>
      </c>
      <c r="B10" s="129"/>
      <c r="C10" s="49"/>
      <c r="D10" s="49"/>
      <c r="E10" s="49"/>
      <c r="F10" s="49"/>
      <c r="G10" s="49"/>
      <c r="H10" s="49"/>
    </row>
    <row r="11" spans="1:8" s="38" customFormat="1" x14ac:dyDescent="0.25">
      <c r="A11" s="39"/>
      <c r="B11" s="40" t="s">
        <v>16</v>
      </c>
      <c r="C11" s="40" t="s">
        <v>17</v>
      </c>
      <c r="D11" s="40" t="s">
        <v>60</v>
      </c>
      <c r="E11" s="49"/>
      <c r="F11" s="49"/>
    </row>
    <row r="12" spans="1:8" s="38" customFormat="1" x14ac:dyDescent="0.25">
      <c r="A12" s="42">
        <v>1</v>
      </c>
      <c r="B12" s="43" t="s">
        <v>4</v>
      </c>
      <c r="C12" s="64">
        <f>IF(D12=75,ROUNDDOWN($C$30*D12/100,2),ROUND($C$30*D12/100,2))</f>
        <v>371242.86</v>
      </c>
      <c r="D12" s="65">
        <v>75</v>
      </c>
      <c r="E12" s="49"/>
      <c r="F12" s="49"/>
    </row>
    <row r="13" spans="1:8" s="38" customFormat="1" x14ac:dyDescent="0.25">
      <c r="A13" s="42">
        <v>2</v>
      </c>
      <c r="B13" s="43" t="s">
        <v>18</v>
      </c>
      <c r="C13" s="64">
        <f>ROUND($C$30*D13/100,2)</f>
        <v>123747.62</v>
      </c>
      <c r="D13" s="65">
        <v>25</v>
      </c>
      <c r="E13" s="49"/>
      <c r="F13" s="49"/>
    </row>
    <row r="14" spans="1:8" s="38" customFormat="1" x14ac:dyDescent="0.25">
      <c r="A14" s="42">
        <v>3</v>
      </c>
      <c r="B14" s="43" t="s">
        <v>20</v>
      </c>
      <c r="C14" s="64">
        <f>ROUND($C$30*D14/100,2)</f>
        <v>0</v>
      </c>
      <c r="D14" s="65"/>
      <c r="E14" s="49"/>
      <c r="F14" s="49"/>
    </row>
    <row r="15" spans="1:8" s="38" customFormat="1" x14ac:dyDescent="0.25">
      <c r="A15" s="42">
        <v>4</v>
      </c>
      <c r="B15" s="43" t="s">
        <v>19</v>
      </c>
      <c r="C15" s="64">
        <f>ROUND($C$30*D15/100,2)</f>
        <v>0</v>
      </c>
      <c r="D15" s="65"/>
      <c r="E15" s="49"/>
      <c r="F15" s="49"/>
    </row>
    <row r="16" spans="1:8" s="38" customFormat="1" x14ac:dyDescent="0.25">
      <c r="A16" s="42">
        <v>5</v>
      </c>
      <c r="B16" s="43" t="s">
        <v>50</v>
      </c>
      <c r="C16" s="64">
        <f>ROUND($C$30*D16/100,2)</f>
        <v>0</v>
      </c>
      <c r="D16" s="65"/>
      <c r="E16" s="49"/>
      <c r="F16" s="49"/>
    </row>
    <row r="17" spans="1:6" s="38" customFormat="1" x14ac:dyDescent="0.25">
      <c r="A17" s="130" t="s">
        <v>61</v>
      </c>
      <c r="B17" s="131"/>
      <c r="C17" s="50">
        <f>SUM(C12:C16)</f>
        <v>494990.48</v>
      </c>
      <c r="D17" s="50">
        <f>SUM(D12:D16)</f>
        <v>100</v>
      </c>
    </row>
    <row r="18" spans="1:6" s="38" customFormat="1" x14ac:dyDescent="0.25">
      <c r="A18" s="46"/>
      <c r="C18" s="49"/>
      <c r="D18" s="49"/>
      <c r="E18" s="49"/>
      <c r="F18" s="49"/>
    </row>
    <row r="19" spans="1:6" s="38" customFormat="1" x14ac:dyDescent="0.25">
      <c r="A19" s="132" t="s">
        <v>104</v>
      </c>
      <c r="B19" s="132"/>
    </row>
    <row r="20" spans="1:6" s="38" customFormat="1" x14ac:dyDescent="0.25">
      <c r="A20" s="133" t="s">
        <v>31</v>
      </c>
      <c r="B20" s="136"/>
      <c r="C20" s="40" t="s">
        <v>21</v>
      </c>
      <c r="D20" s="51" t="s">
        <v>45</v>
      </c>
      <c r="E20" s="52"/>
    </row>
    <row r="21" spans="1:6" s="38" customFormat="1" x14ac:dyDescent="0.25">
      <c r="A21" s="43" t="s">
        <v>7</v>
      </c>
      <c r="B21" s="43"/>
      <c r="C21" s="64">
        <f>G49</f>
        <v>27632.48</v>
      </c>
      <c r="D21" s="64">
        <f t="shared" ref="D21:D27" si="0">IFERROR((ROUND(C21/$C$28*100,2)),0)</f>
        <v>5.58</v>
      </c>
      <c r="E21" s="53"/>
    </row>
    <row r="22" spans="1:6" s="38" customFormat="1" x14ac:dyDescent="0.25">
      <c r="A22" s="43" t="s">
        <v>9</v>
      </c>
      <c r="B22" s="43"/>
      <c r="C22" s="64">
        <v>0</v>
      </c>
      <c r="D22" s="64">
        <f t="shared" si="0"/>
        <v>0</v>
      </c>
      <c r="E22" s="53"/>
    </row>
    <row r="23" spans="1:6" s="38" customFormat="1" x14ac:dyDescent="0.25">
      <c r="A23" s="43" t="s">
        <v>88</v>
      </c>
      <c r="B23" s="43"/>
      <c r="C23" s="64">
        <f>G53</f>
        <v>466656</v>
      </c>
      <c r="D23" s="64">
        <f t="shared" si="0"/>
        <v>94.28</v>
      </c>
      <c r="E23" s="53"/>
    </row>
    <row r="24" spans="1:6" s="38" customFormat="1" x14ac:dyDescent="0.25">
      <c r="A24" s="43" t="s">
        <v>87</v>
      </c>
      <c r="B24" s="43"/>
      <c r="C24" s="64">
        <f>G61</f>
        <v>0</v>
      </c>
      <c r="D24" s="64">
        <f t="shared" si="0"/>
        <v>0</v>
      </c>
      <c r="E24" s="53"/>
    </row>
    <row r="25" spans="1:6" s="38" customFormat="1" x14ac:dyDescent="0.25">
      <c r="A25" s="43" t="s">
        <v>85</v>
      </c>
      <c r="B25" s="43"/>
      <c r="C25" s="64">
        <v>0</v>
      </c>
      <c r="D25" s="64">
        <f t="shared" si="0"/>
        <v>0</v>
      </c>
      <c r="E25" s="53"/>
    </row>
    <row r="26" spans="1:6" s="38" customFormat="1" ht="15" customHeight="1" x14ac:dyDescent="0.25">
      <c r="A26" s="43" t="s">
        <v>86</v>
      </c>
      <c r="B26" s="43"/>
      <c r="C26" s="64">
        <v>0</v>
      </c>
      <c r="D26" s="64">
        <f t="shared" si="0"/>
        <v>0</v>
      </c>
      <c r="E26" s="53"/>
    </row>
    <row r="27" spans="1:6" s="38" customFormat="1" ht="15" customHeight="1" x14ac:dyDescent="0.25">
      <c r="A27" s="43" t="s">
        <v>90</v>
      </c>
      <c r="B27" s="43"/>
      <c r="C27" s="64">
        <f>G63</f>
        <v>702</v>
      </c>
      <c r="D27" s="64">
        <f t="shared" si="0"/>
        <v>0.14000000000000001</v>
      </c>
      <c r="E27" s="53"/>
    </row>
    <row r="28" spans="1:6" s="38" customFormat="1" x14ac:dyDescent="0.25">
      <c r="A28" s="137" t="s">
        <v>32</v>
      </c>
      <c r="B28" s="138"/>
      <c r="C28" s="66">
        <f>SUM(C21:C27)</f>
        <v>494990.48</v>
      </c>
      <c r="D28" s="66">
        <v>100</v>
      </c>
      <c r="E28" s="53"/>
    </row>
    <row r="29" spans="1:6" s="38" customFormat="1" x14ac:dyDescent="0.25">
      <c r="A29" s="137" t="s">
        <v>33</v>
      </c>
      <c r="B29" s="138"/>
      <c r="C29" s="66">
        <f>G66</f>
        <v>0</v>
      </c>
      <c r="D29" s="66">
        <v>0</v>
      </c>
      <c r="E29" s="53"/>
    </row>
    <row r="30" spans="1:6" s="38" customFormat="1" x14ac:dyDescent="0.25">
      <c r="A30" s="133" t="s">
        <v>34</v>
      </c>
      <c r="B30" s="136"/>
      <c r="C30" s="67">
        <f>SUM(C28:C29)</f>
        <v>494990.48</v>
      </c>
      <c r="D30" s="67">
        <v>100</v>
      </c>
      <c r="E30" s="54"/>
    </row>
    <row r="31" spans="1:6" s="38" customFormat="1" x14ac:dyDescent="0.25"/>
    <row r="32" spans="1:6" s="38" customFormat="1" x14ac:dyDescent="0.25">
      <c r="A32" s="132" t="s">
        <v>94</v>
      </c>
      <c r="B32" s="132"/>
    </row>
    <row r="33" spans="1:7" s="38" customFormat="1" x14ac:dyDescent="0.25">
      <c r="A33" s="40"/>
      <c r="B33" s="40" t="s">
        <v>21</v>
      </c>
      <c r="C33" s="55"/>
    </row>
    <row r="34" spans="1:7" s="38" customFormat="1" x14ac:dyDescent="0.25">
      <c r="A34" s="43" t="s">
        <v>28</v>
      </c>
      <c r="B34" s="68">
        <v>198057.8</v>
      </c>
    </row>
    <row r="35" spans="1:7" s="38" customFormat="1" x14ac:dyDescent="0.25">
      <c r="A35" s="43" t="s">
        <v>29</v>
      </c>
      <c r="B35" s="68"/>
    </row>
    <row r="36" spans="1:7" s="38" customFormat="1" x14ac:dyDescent="0.25">
      <c r="A36" s="43" t="s">
        <v>162</v>
      </c>
      <c r="B36" s="68">
        <v>296932.68</v>
      </c>
    </row>
    <row r="37" spans="1:7" s="38" customFormat="1" x14ac:dyDescent="0.25">
      <c r="A37" s="56" t="s">
        <v>21</v>
      </c>
      <c r="B37" s="102">
        <f>SUM(B34:B36)</f>
        <v>494990.48</v>
      </c>
    </row>
    <row r="38" spans="1:7" s="38" customFormat="1" x14ac:dyDescent="0.25"/>
    <row r="39" spans="1:7" s="38" customFormat="1" x14ac:dyDescent="0.25">
      <c r="A39" s="132" t="s">
        <v>95</v>
      </c>
      <c r="B39" s="132"/>
    </row>
    <row r="40" spans="1:7" s="38" customFormat="1" x14ac:dyDescent="0.25">
      <c r="A40" s="40"/>
      <c r="B40" s="40" t="s">
        <v>21</v>
      </c>
    </row>
    <row r="41" spans="1:7" s="38" customFormat="1" x14ac:dyDescent="0.25">
      <c r="A41" s="43" t="s">
        <v>106</v>
      </c>
      <c r="B41" s="68">
        <v>198057.8</v>
      </c>
    </row>
    <row r="42" spans="1:7" s="38" customFormat="1" ht="47.25" x14ac:dyDescent="0.25">
      <c r="A42" s="86" t="s">
        <v>107</v>
      </c>
      <c r="B42" s="68">
        <v>296932.68</v>
      </c>
    </row>
    <row r="43" spans="1:7" s="38" customFormat="1" x14ac:dyDescent="0.25">
      <c r="A43" s="43" t="s">
        <v>108</v>
      </c>
      <c r="B43" s="68"/>
    </row>
    <row r="44" spans="1:7" s="38" customFormat="1" x14ac:dyDescent="0.25">
      <c r="A44" s="56" t="s">
        <v>21</v>
      </c>
      <c r="B44" s="50">
        <f>SUM(B41:B43)</f>
        <v>494990.48</v>
      </c>
    </row>
    <row r="45" spans="1:7" s="38" customFormat="1" x14ac:dyDescent="0.25">
      <c r="A45" s="53"/>
      <c r="B45" s="81"/>
    </row>
    <row r="46" spans="1:7" s="38" customFormat="1" x14ac:dyDescent="0.25">
      <c r="A46" s="57" t="s">
        <v>103</v>
      </c>
      <c r="B46" s="46"/>
    </row>
    <row r="47" spans="1:7" s="38" customFormat="1" x14ac:dyDescent="0.25">
      <c r="A47" s="40" t="s">
        <v>35</v>
      </c>
      <c r="B47" s="40" t="s">
        <v>3</v>
      </c>
      <c r="C47" s="40" t="s">
        <v>36</v>
      </c>
      <c r="D47" s="40" t="s">
        <v>37</v>
      </c>
      <c r="E47" s="40" t="s">
        <v>43</v>
      </c>
      <c r="F47" s="40" t="s">
        <v>44</v>
      </c>
      <c r="G47" s="51" t="s">
        <v>21</v>
      </c>
    </row>
    <row r="48" spans="1:7" s="38" customFormat="1" x14ac:dyDescent="0.25">
      <c r="A48" s="58" t="s">
        <v>38</v>
      </c>
      <c r="B48" s="59"/>
      <c r="C48" s="59"/>
      <c r="D48" s="59"/>
      <c r="E48" s="59"/>
      <c r="F48" s="59"/>
      <c r="G48" s="59"/>
    </row>
    <row r="49" spans="1:7" s="38" customFormat="1" x14ac:dyDescent="0.25">
      <c r="A49" s="40" t="s">
        <v>39</v>
      </c>
      <c r="B49" s="133" t="s">
        <v>7</v>
      </c>
      <c r="C49" s="134"/>
      <c r="D49" s="134"/>
      <c r="E49" s="134"/>
      <c r="F49" s="135"/>
      <c r="G49" s="67">
        <f>SUM(G50:G52)</f>
        <v>27632.48</v>
      </c>
    </row>
    <row r="50" spans="1:7" s="30" customFormat="1" ht="141.75" x14ac:dyDescent="0.25">
      <c r="A50" s="35" t="s">
        <v>111</v>
      </c>
      <c r="B50" s="90" t="s">
        <v>112</v>
      </c>
      <c r="C50" s="91" t="s">
        <v>113</v>
      </c>
      <c r="D50" s="28" t="s">
        <v>58</v>
      </c>
      <c r="E50" s="28">
        <v>36</v>
      </c>
      <c r="F50" s="28">
        <v>573.66999999999996</v>
      </c>
      <c r="G50" s="68">
        <v>20652.12</v>
      </c>
    </row>
    <row r="51" spans="1:7" s="30" customFormat="1" ht="47.25" x14ac:dyDescent="0.25">
      <c r="A51" s="35" t="s">
        <v>114</v>
      </c>
      <c r="B51" s="92" t="s">
        <v>115</v>
      </c>
      <c r="C51" s="91" t="s">
        <v>142</v>
      </c>
      <c r="D51" s="28" t="s">
        <v>58</v>
      </c>
      <c r="E51" s="28">
        <v>36</v>
      </c>
      <c r="F51" s="94">
        <v>189.31</v>
      </c>
      <c r="G51" s="68">
        <v>6815.16</v>
      </c>
    </row>
    <row r="52" spans="1:7" s="30" customFormat="1" ht="47.25" x14ac:dyDescent="0.25">
      <c r="A52" s="35" t="s">
        <v>116</v>
      </c>
      <c r="B52" s="93" t="s">
        <v>117</v>
      </c>
      <c r="C52" s="91" t="s">
        <v>143</v>
      </c>
      <c r="D52" s="28" t="s">
        <v>58</v>
      </c>
      <c r="E52" s="28">
        <v>36</v>
      </c>
      <c r="F52" s="94">
        <v>4.59</v>
      </c>
      <c r="G52" s="68">
        <v>165.2</v>
      </c>
    </row>
    <row r="53" spans="1:7" s="38" customFormat="1" x14ac:dyDescent="0.25">
      <c r="A53" s="40" t="s">
        <v>8</v>
      </c>
      <c r="B53" s="133" t="s">
        <v>11</v>
      </c>
      <c r="C53" s="134"/>
      <c r="D53" s="134"/>
      <c r="E53" s="134"/>
      <c r="F53" s="135"/>
      <c r="G53" s="67">
        <f>SUM(G54:G60)</f>
        <v>466656</v>
      </c>
    </row>
    <row r="54" spans="1:7" s="30" customFormat="1" ht="126" x14ac:dyDescent="0.25">
      <c r="A54" s="36" t="s">
        <v>118</v>
      </c>
      <c r="B54" s="28" t="s">
        <v>119</v>
      </c>
      <c r="C54" s="90" t="s">
        <v>120</v>
      </c>
      <c r="D54" s="28" t="s">
        <v>40</v>
      </c>
      <c r="E54" s="28">
        <v>1152</v>
      </c>
      <c r="F54" s="28">
        <v>33</v>
      </c>
      <c r="G54" s="68">
        <f>ROUND(E54*F54,2)</f>
        <v>38016</v>
      </c>
    </row>
    <row r="55" spans="1:7" s="30" customFormat="1" ht="157.5" x14ac:dyDescent="0.25">
      <c r="A55" s="36" t="s">
        <v>121</v>
      </c>
      <c r="B55" s="90" t="s">
        <v>122</v>
      </c>
      <c r="C55" s="90" t="s">
        <v>123</v>
      </c>
      <c r="D55" s="28" t="s">
        <v>40</v>
      </c>
      <c r="E55" s="28">
        <v>2016</v>
      </c>
      <c r="F55" s="28">
        <v>25</v>
      </c>
      <c r="G55" s="68">
        <f t="shared" ref="G55:G60" si="1">ROUND(E55*F55,2)</f>
        <v>50400</v>
      </c>
    </row>
    <row r="56" spans="1:7" s="30" customFormat="1" ht="126" x14ac:dyDescent="0.25">
      <c r="A56" s="36" t="s">
        <v>124</v>
      </c>
      <c r="B56" s="28" t="s">
        <v>125</v>
      </c>
      <c r="C56" s="90" t="s">
        <v>126</v>
      </c>
      <c r="D56" s="28" t="s">
        <v>40</v>
      </c>
      <c r="E56" s="28">
        <v>576</v>
      </c>
      <c r="F56" s="28">
        <v>85</v>
      </c>
      <c r="G56" s="68">
        <f t="shared" si="1"/>
        <v>48960</v>
      </c>
    </row>
    <row r="57" spans="1:7" s="30" customFormat="1" ht="126" x14ac:dyDescent="0.25">
      <c r="A57" s="36" t="s">
        <v>127</v>
      </c>
      <c r="B57" s="28" t="s">
        <v>128</v>
      </c>
      <c r="C57" s="90" t="s">
        <v>129</v>
      </c>
      <c r="D57" s="28" t="s">
        <v>40</v>
      </c>
      <c r="E57" s="28">
        <v>288</v>
      </c>
      <c r="F57" s="28">
        <v>60</v>
      </c>
      <c r="G57" s="68">
        <f t="shared" si="1"/>
        <v>17280</v>
      </c>
    </row>
    <row r="58" spans="1:7" s="30" customFormat="1" ht="141.75" x14ac:dyDescent="0.25">
      <c r="A58" s="36" t="s">
        <v>130</v>
      </c>
      <c r="B58" s="28" t="s">
        <v>131</v>
      </c>
      <c r="C58" s="90" t="s">
        <v>132</v>
      </c>
      <c r="D58" s="28" t="s">
        <v>59</v>
      </c>
      <c r="E58" s="28">
        <v>3</v>
      </c>
      <c r="F58" s="28">
        <v>1500</v>
      </c>
      <c r="G58" s="68">
        <f t="shared" si="1"/>
        <v>4500</v>
      </c>
    </row>
    <row r="59" spans="1:7" s="30" customFormat="1" ht="220.5" x14ac:dyDescent="0.25">
      <c r="A59" s="36" t="s">
        <v>133</v>
      </c>
      <c r="B59" s="28" t="s">
        <v>134</v>
      </c>
      <c r="C59" s="90" t="s">
        <v>135</v>
      </c>
      <c r="D59" s="28" t="s">
        <v>59</v>
      </c>
      <c r="E59" s="28">
        <v>3</v>
      </c>
      <c r="F59" s="28">
        <v>2500</v>
      </c>
      <c r="G59" s="68">
        <f t="shared" si="1"/>
        <v>7500</v>
      </c>
    </row>
    <row r="60" spans="1:7" s="30" customFormat="1" ht="94.5" x14ac:dyDescent="0.25">
      <c r="A60" s="36" t="s">
        <v>136</v>
      </c>
      <c r="B60" s="28" t="s">
        <v>137</v>
      </c>
      <c r="C60" s="95" t="s">
        <v>138</v>
      </c>
      <c r="D60" s="28" t="s">
        <v>59</v>
      </c>
      <c r="E60" s="28">
        <v>15</v>
      </c>
      <c r="F60" s="28">
        <v>20000</v>
      </c>
      <c r="G60" s="68">
        <f t="shared" si="1"/>
        <v>300000</v>
      </c>
    </row>
    <row r="61" spans="1:7" s="38" customFormat="1" x14ac:dyDescent="0.25">
      <c r="A61" s="40" t="s">
        <v>10</v>
      </c>
      <c r="B61" s="133" t="s">
        <v>87</v>
      </c>
      <c r="C61" s="134"/>
      <c r="D61" s="134"/>
      <c r="E61" s="134"/>
      <c r="F61" s="135"/>
      <c r="G61" s="67">
        <f>SUM(G62)</f>
        <v>0</v>
      </c>
    </row>
    <row r="62" spans="1:7" s="30" customFormat="1" x14ac:dyDescent="0.25">
      <c r="A62" s="36"/>
      <c r="B62" s="90"/>
      <c r="C62" s="90"/>
      <c r="D62" s="28" t="s">
        <v>59</v>
      </c>
      <c r="E62" s="28"/>
      <c r="F62" s="28"/>
      <c r="G62" s="68"/>
    </row>
    <row r="63" spans="1:7" s="30" customFormat="1" x14ac:dyDescent="0.25">
      <c r="A63" s="78" t="s">
        <v>57</v>
      </c>
      <c r="B63" s="78" t="s">
        <v>90</v>
      </c>
      <c r="C63" s="78"/>
      <c r="D63" s="78"/>
      <c r="E63" s="78"/>
      <c r="F63" s="78"/>
      <c r="G63" s="80">
        <f>SUM(G64:G64)</f>
        <v>702</v>
      </c>
    </row>
    <row r="64" spans="1:7" s="30" customFormat="1" ht="63" x14ac:dyDescent="0.25">
      <c r="A64" s="36" t="s">
        <v>139</v>
      </c>
      <c r="B64" s="28" t="s">
        <v>140</v>
      </c>
      <c r="C64" s="90" t="s">
        <v>141</v>
      </c>
      <c r="D64" s="28" t="s">
        <v>59</v>
      </c>
      <c r="E64" s="28">
        <v>2808</v>
      </c>
      <c r="F64" s="28">
        <v>0.25</v>
      </c>
      <c r="G64" s="68">
        <v>702</v>
      </c>
    </row>
    <row r="65" spans="1:7" s="38" customFormat="1" x14ac:dyDescent="0.25">
      <c r="A65" s="139" t="s">
        <v>41</v>
      </c>
      <c r="B65" s="140"/>
      <c r="C65" s="140"/>
      <c r="D65" s="140"/>
      <c r="E65" s="140"/>
      <c r="F65" s="141"/>
      <c r="G65" s="50">
        <f>SUM(G49,G53,G61,G63)</f>
        <v>494990.48</v>
      </c>
    </row>
    <row r="66" spans="1:7" s="30" customFormat="1" x14ac:dyDescent="0.25">
      <c r="A66" s="142" t="s">
        <v>42</v>
      </c>
      <c r="B66" s="143"/>
      <c r="C66" s="143"/>
      <c r="D66" s="143"/>
      <c r="E66" s="143"/>
      <c r="F66" s="144"/>
      <c r="G66" s="70">
        <v>0</v>
      </c>
    </row>
    <row r="67" spans="1:7" s="38" customFormat="1" x14ac:dyDescent="0.25">
      <c r="A67" s="133" t="s">
        <v>14</v>
      </c>
      <c r="B67" s="134"/>
      <c r="C67" s="134"/>
      <c r="D67" s="134"/>
      <c r="E67" s="134"/>
      <c r="F67" s="135"/>
      <c r="G67" s="69">
        <f>SUM(G65:G66)</f>
        <v>494990.48</v>
      </c>
    </row>
    <row r="68" spans="1:7" s="38" customFormat="1" x14ac:dyDescent="0.25"/>
    <row r="69" spans="1:7" s="38" customFormat="1" x14ac:dyDescent="0.25"/>
    <row r="70" spans="1:7" s="38" customFormat="1" x14ac:dyDescent="0.25"/>
    <row r="72" spans="1:7" x14ac:dyDescent="0.25">
      <c r="A72" s="96"/>
      <c r="D72" s="96"/>
    </row>
  </sheetData>
  <sheetProtection formatCells="0" formatColumns="0" formatRows="0" insertRows="0" deleteRows="0" selectLockedCells="1"/>
  <dataConsolidate/>
  <mergeCells count="15">
    <mergeCell ref="A10:B10"/>
    <mergeCell ref="A17:B17"/>
    <mergeCell ref="A32:B32"/>
    <mergeCell ref="A19:B19"/>
    <mergeCell ref="A67:F67"/>
    <mergeCell ref="A20:B20"/>
    <mergeCell ref="A28:B28"/>
    <mergeCell ref="A30:B30"/>
    <mergeCell ref="B61:F61"/>
    <mergeCell ref="B49:F49"/>
    <mergeCell ref="B53:F53"/>
    <mergeCell ref="A65:F65"/>
    <mergeCell ref="A66:F66"/>
    <mergeCell ref="A29:B29"/>
    <mergeCell ref="A39:B39"/>
  </mergeCells>
  <conditionalFormatting sqref="E11">
    <cfRule type="cellIs" dxfId="26" priority="6" operator="notBetween">
      <formula>0</formula>
      <formula>75</formula>
    </cfRule>
  </conditionalFormatting>
  <conditionalFormatting sqref="D17">
    <cfRule type="cellIs" dxfId="25" priority="1" operator="equal">
      <formula>0</formula>
    </cfRule>
    <cfRule type="cellIs" dxfId="24" priority="4" operator="lessThan">
      <formula>100</formula>
    </cfRule>
    <cfRule type="cellIs" dxfId="23" priority="5" operator="greaterThan">
      <formula>100</formula>
    </cfRule>
  </conditionalFormatting>
  <dataValidations xWindow="696" yWindow="686" count="15">
    <dataValidation type="decimal" operator="equal" allowBlank="1" showInputMessage="1" showErrorMessage="1" promptTitle="Tähelepanu!" prompt="AMIF tulu peab võrduma AMIF kuluga." sqref="B65570 IW65570 SS65570 ACO65570 AMK65570 AWG65570 BGC65570 BPY65570 BZU65570 CJQ65570 CTM65570 DDI65570 DNE65570 DXA65570 EGW65570 EQS65570 FAO65570 FKK65570 FUG65570 GEC65570 GNY65570 GXU65570 HHQ65570 HRM65570 IBI65570 ILE65570 IVA65570 JEW65570 JOS65570 JYO65570 KIK65570 KSG65570 LCC65570 LLY65570 LVU65570 MFQ65570 MPM65570 MZI65570 NJE65570 NTA65570 OCW65570 OMS65570 OWO65570 PGK65570 PQG65570 QAC65570 QJY65570 QTU65570 RDQ65570 RNM65570 RXI65570 SHE65570 SRA65570 TAW65570 TKS65570 TUO65570 UEK65570 UOG65570 UYC65570 VHY65570 VRU65570 WBQ65570 WLM65570 WVI65570 B131106 IW131106 SS131106 ACO131106 AMK131106 AWG131106 BGC131106 BPY131106 BZU131106 CJQ131106 CTM131106 DDI131106 DNE131106 DXA131106 EGW131106 EQS131106 FAO131106 FKK131106 FUG131106 GEC131106 GNY131106 GXU131106 HHQ131106 HRM131106 IBI131106 ILE131106 IVA131106 JEW131106 JOS131106 JYO131106 KIK131106 KSG131106 LCC131106 LLY131106 LVU131106 MFQ131106 MPM131106 MZI131106 NJE131106 NTA131106 OCW131106 OMS131106 OWO131106 PGK131106 PQG131106 QAC131106 QJY131106 QTU131106 RDQ131106 RNM131106 RXI131106 SHE131106 SRA131106 TAW131106 TKS131106 TUO131106 UEK131106 UOG131106 UYC131106 VHY131106 VRU131106 WBQ131106 WLM131106 WVI131106 B196642 IW196642 SS196642 ACO196642 AMK196642 AWG196642 BGC196642 BPY196642 BZU196642 CJQ196642 CTM196642 DDI196642 DNE196642 DXA196642 EGW196642 EQS196642 FAO196642 FKK196642 FUG196642 GEC196642 GNY196642 GXU196642 HHQ196642 HRM196642 IBI196642 ILE196642 IVA196642 JEW196642 JOS196642 JYO196642 KIK196642 KSG196642 LCC196642 LLY196642 LVU196642 MFQ196642 MPM196642 MZI196642 NJE196642 NTA196642 OCW196642 OMS196642 OWO196642 PGK196642 PQG196642 QAC196642 QJY196642 QTU196642 RDQ196642 RNM196642 RXI196642 SHE196642 SRA196642 TAW196642 TKS196642 TUO196642 UEK196642 UOG196642 UYC196642 VHY196642 VRU196642 WBQ196642 WLM196642 WVI196642 B262178 IW262178 SS262178 ACO262178 AMK262178 AWG262178 BGC262178 BPY262178 BZU262178 CJQ262178 CTM262178 DDI262178 DNE262178 DXA262178 EGW262178 EQS262178 FAO262178 FKK262178 FUG262178 GEC262178 GNY262178 GXU262178 HHQ262178 HRM262178 IBI262178 ILE262178 IVA262178 JEW262178 JOS262178 JYO262178 KIK262178 KSG262178 LCC262178 LLY262178 LVU262178 MFQ262178 MPM262178 MZI262178 NJE262178 NTA262178 OCW262178 OMS262178 OWO262178 PGK262178 PQG262178 QAC262178 QJY262178 QTU262178 RDQ262178 RNM262178 RXI262178 SHE262178 SRA262178 TAW262178 TKS262178 TUO262178 UEK262178 UOG262178 UYC262178 VHY262178 VRU262178 WBQ262178 WLM262178 WVI262178 B327714 IW327714 SS327714 ACO327714 AMK327714 AWG327714 BGC327714 BPY327714 BZU327714 CJQ327714 CTM327714 DDI327714 DNE327714 DXA327714 EGW327714 EQS327714 FAO327714 FKK327714 FUG327714 GEC327714 GNY327714 GXU327714 HHQ327714 HRM327714 IBI327714 ILE327714 IVA327714 JEW327714 JOS327714 JYO327714 KIK327714 KSG327714 LCC327714 LLY327714 LVU327714 MFQ327714 MPM327714 MZI327714 NJE327714 NTA327714 OCW327714 OMS327714 OWO327714 PGK327714 PQG327714 QAC327714 QJY327714 QTU327714 RDQ327714 RNM327714 RXI327714 SHE327714 SRA327714 TAW327714 TKS327714 TUO327714 UEK327714 UOG327714 UYC327714 VHY327714 VRU327714 WBQ327714 WLM327714 WVI327714 B393250 IW393250 SS393250 ACO393250 AMK393250 AWG393250 BGC393250 BPY393250 BZU393250 CJQ393250 CTM393250 DDI393250 DNE393250 DXA393250 EGW393250 EQS393250 FAO393250 FKK393250 FUG393250 GEC393250 GNY393250 GXU393250 HHQ393250 HRM393250 IBI393250 ILE393250 IVA393250 JEW393250 JOS393250 JYO393250 KIK393250 KSG393250 LCC393250 LLY393250 LVU393250 MFQ393250 MPM393250 MZI393250 NJE393250 NTA393250 OCW393250 OMS393250 OWO393250 PGK393250 PQG393250 QAC393250 QJY393250 QTU393250 RDQ393250 RNM393250 RXI393250 SHE393250 SRA393250 TAW393250 TKS393250 TUO393250 UEK393250 UOG393250 UYC393250 VHY393250 VRU393250 WBQ393250 WLM393250 WVI393250 B458786 IW458786 SS458786 ACO458786 AMK458786 AWG458786 BGC458786 BPY458786 BZU458786 CJQ458786 CTM458786 DDI458786 DNE458786 DXA458786 EGW458786 EQS458786 FAO458786 FKK458786 FUG458786 GEC458786 GNY458786 GXU458786 HHQ458786 HRM458786 IBI458786 ILE458786 IVA458786 JEW458786 JOS458786 JYO458786 KIK458786 KSG458786 LCC458786 LLY458786 LVU458786 MFQ458786 MPM458786 MZI458786 NJE458786 NTA458786 OCW458786 OMS458786 OWO458786 PGK458786 PQG458786 QAC458786 QJY458786 QTU458786 RDQ458786 RNM458786 RXI458786 SHE458786 SRA458786 TAW458786 TKS458786 TUO458786 UEK458786 UOG458786 UYC458786 VHY458786 VRU458786 WBQ458786 WLM458786 WVI458786 B524322 IW524322 SS524322 ACO524322 AMK524322 AWG524322 BGC524322 BPY524322 BZU524322 CJQ524322 CTM524322 DDI524322 DNE524322 DXA524322 EGW524322 EQS524322 FAO524322 FKK524322 FUG524322 GEC524322 GNY524322 GXU524322 HHQ524322 HRM524322 IBI524322 ILE524322 IVA524322 JEW524322 JOS524322 JYO524322 KIK524322 KSG524322 LCC524322 LLY524322 LVU524322 MFQ524322 MPM524322 MZI524322 NJE524322 NTA524322 OCW524322 OMS524322 OWO524322 PGK524322 PQG524322 QAC524322 QJY524322 QTU524322 RDQ524322 RNM524322 RXI524322 SHE524322 SRA524322 TAW524322 TKS524322 TUO524322 UEK524322 UOG524322 UYC524322 VHY524322 VRU524322 WBQ524322 WLM524322 WVI524322 B589858 IW589858 SS589858 ACO589858 AMK589858 AWG589858 BGC589858 BPY589858 BZU589858 CJQ589858 CTM589858 DDI589858 DNE589858 DXA589858 EGW589858 EQS589858 FAO589858 FKK589858 FUG589858 GEC589858 GNY589858 GXU589858 HHQ589858 HRM589858 IBI589858 ILE589858 IVA589858 JEW589858 JOS589858 JYO589858 KIK589858 KSG589858 LCC589858 LLY589858 LVU589858 MFQ589858 MPM589858 MZI589858 NJE589858 NTA589858 OCW589858 OMS589858 OWO589858 PGK589858 PQG589858 QAC589858 QJY589858 QTU589858 RDQ589858 RNM589858 RXI589858 SHE589858 SRA589858 TAW589858 TKS589858 TUO589858 UEK589858 UOG589858 UYC589858 VHY589858 VRU589858 WBQ589858 WLM589858 WVI589858 B655394 IW655394 SS655394 ACO655394 AMK655394 AWG655394 BGC655394 BPY655394 BZU655394 CJQ655394 CTM655394 DDI655394 DNE655394 DXA655394 EGW655394 EQS655394 FAO655394 FKK655394 FUG655394 GEC655394 GNY655394 GXU655394 HHQ655394 HRM655394 IBI655394 ILE655394 IVA655394 JEW655394 JOS655394 JYO655394 KIK655394 KSG655394 LCC655394 LLY655394 LVU655394 MFQ655394 MPM655394 MZI655394 NJE655394 NTA655394 OCW655394 OMS655394 OWO655394 PGK655394 PQG655394 QAC655394 QJY655394 QTU655394 RDQ655394 RNM655394 RXI655394 SHE655394 SRA655394 TAW655394 TKS655394 TUO655394 UEK655394 UOG655394 UYC655394 VHY655394 VRU655394 WBQ655394 WLM655394 WVI655394 B720930 IW720930 SS720930 ACO720930 AMK720930 AWG720930 BGC720930 BPY720930 BZU720930 CJQ720930 CTM720930 DDI720930 DNE720930 DXA720930 EGW720930 EQS720930 FAO720930 FKK720930 FUG720930 GEC720930 GNY720930 GXU720930 HHQ720930 HRM720930 IBI720930 ILE720930 IVA720930 JEW720930 JOS720930 JYO720930 KIK720930 KSG720930 LCC720930 LLY720930 LVU720930 MFQ720930 MPM720930 MZI720930 NJE720930 NTA720930 OCW720930 OMS720930 OWO720930 PGK720930 PQG720930 QAC720930 QJY720930 QTU720930 RDQ720930 RNM720930 RXI720930 SHE720930 SRA720930 TAW720930 TKS720930 TUO720930 UEK720930 UOG720930 UYC720930 VHY720930 VRU720930 WBQ720930 WLM720930 WVI720930 B786466 IW786466 SS786466 ACO786466 AMK786466 AWG786466 BGC786466 BPY786466 BZU786466 CJQ786466 CTM786466 DDI786466 DNE786466 DXA786466 EGW786466 EQS786466 FAO786466 FKK786466 FUG786466 GEC786466 GNY786466 GXU786466 HHQ786466 HRM786466 IBI786466 ILE786466 IVA786466 JEW786466 JOS786466 JYO786466 KIK786466 KSG786466 LCC786466 LLY786466 LVU786466 MFQ786466 MPM786466 MZI786466 NJE786466 NTA786466 OCW786466 OMS786466 OWO786466 PGK786466 PQG786466 QAC786466 QJY786466 QTU786466 RDQ786466 RNM786466 RXI786466 SHE786466 SRA786466 TAW786466 TKS786466 TUO786466 UEK786466 UOG786466 UYC786466 VHY786466 VRU786466 WBQ786466 WLM786466 WVI786466 B852002 IW852002 SS852002 ACO852002 AMK852002 AWG852002 BGC852002 BPY852002 BZU852002 CJQ852002 CTM852002 DDI852002 DNE852002 DXA852002 EGW852002 EQS852002 FAO852002 FKK852002 FUG852002 GEC852002 GNY852002 GXU852002 HHQ852002 HRM852002 IBI852002 ILE852002 IVA852002 JEW852002 JOS852002 JYO852002 KIK852002 KSG852002 LCC852002 LLY852002 LVU852002 MFQ852002 MPM852002 MZI852002 NJE852002 NTA852002 OCW852002 OMS852002 OWO852002 PGK852002 PQG852002 QAC852002 QJY852002 QTU852002 RDQ852002 RNM852002 RXI852002 SHE852002 SRA852002 TAW852002 TKS852002 TUO852002 UEK852002 UOG852002 UYC852002 VHY852002 VRU852002 WBQ852002 WLM852002 WVI852002 B917538 IW917538 SS917538 ACO917538 AMK917538 AWG917538 BGC917538 BPY917538 BZU917538 CJQ917538 CTM917538 DDI917538 DNE917538 DXA917538 EGW917538 EQS917538 FAO917538 FKK917538 FUG917538 GEC917538 GNY917538 GXU917538 HHQ917538 HRM917538 IBI917538 ILE917538 IVA917538 JEW917538 JOS917538 JYO917538 KIK917538 KSG917538 LCC917538 LLY917538 LVU917538 MFQ917538 MPM917538 MZI917538 NJE917538 NTA917538 OCW917538 OMS917538 OWO917538 PGK917538 PQG917538 QAC917538 QJY917538 QTU917538 RDQ917538 RNM917538 RXI917538 SHE917538 SRA917538 TAW917538 TKS917538 TUO917538 UEK917538 UOG917538 UYC917538 VHY917538 VRU917538 WBQ917538 WLM917538 WVI917538 B983074 IW983074 SS983074 ACO983074 AMK983074 AWG983074 BGC983074 BPY983074 BZU983074 CJQ983074 CTM983074 DDI983074 DNE983074 DXA983074 EGW983074 EQS983074 FAO983074 FKK983074 FUG983074 GEC983074 GNY983074 GXU983074 HHQ983074 HRM983074 IBI983074 ILE983074 IVA983074 JEW983074 JOS983074 JYO983074 KIK983074 KSG983074 LCC983074 LLY983074 LVU983074 MFQ983074 MPM983074 MZI983074 NJE983074 NTA983074 OCW983074 OMS983074 OWO983074 PGK983074 PQG983074 QAC983074 QJY983074 QTU983074 RDQ983074 RNM983074 RXI983074 SHE983074 SRA983074 TAW983074 TKS983074 TUO983074 UEK983074 UOG983074 UYC983074 VHY983074 VRU983074 WBQ983074 WLM983074 WVI983074">
      <formula1>G65557</formula1>
    </dataValidation>
    <dataValidation type="decimal" operator="equal" allowBlank="1" showInputMessage="1" showErrorMessage="1" promptTitle="Tähelepanu!" prompt="Kogusumma peab olema võrdne projekti kogukuludega." sqref="B65566 IW65566 SS65566 ACO65566 AMK65566 AWG65566 BGC65566 BPY65566 BZU65566 CJQ65566 CTM65566 DDI65566 DNE65566 DXA65566 EGW65566 EQS65566 FAO65566 FKK65566 FUG65566 GEC65566 GNY65566 GXU65566 HHQ65566 HRM65566 IBI65566 ILE65566 IVA65566 JEW65566 JOS65566 JYO65566 KIK65566 KSG65566 LCC65566 LLY65566 LVU65566 MFQ65566 MPM65566 MZI65566 NJE65566 NTA65566 OCW65566 OMS65566 OWO65566 PGK65566 PQG65566 QAC65566 QJY65566 QTU65566 RDQ65566 RNM65566 RXI65566 SHE65566 SRA65566 TAW65566 TKS65566 TUO65566 UEK65566 UOG65566 UYC65566 VHY65566 VRU65566 WBQ65566 WLM65566 WVI65566 B131102 IW131102 SS131102 ACO131102 AMK131102 AWG131102 BGC131102 BPY131102 BZU131102 CJQ131102 CTM131102 DDI131102 DNE131102 DXA131102 EGW131102 EQS131102 FAO131102 FKK131102 FUG131102 GEC131102 GNY131102 GXU131102 HHQ131102 HRM131102 IBI131102 ILE131102 IVA131102 JEW131102 JOS131102 JYO131102 KIK131102 KSG131102 LCC131102 LLY131102 LVU131102 MFQ131102 MPM131102 MZI131102 NJE131102 NTA131102 OCW131102 OMS131102 OWO131102 PGK131102 PQG131102 QAC131102 QJY131102 QTU131102 RDQ131102 RNM131102 RXI131102 SHE131102 SRA131102 TAW131102 TKS131102 TUO131102 UEK131102 UOG131102 UYC131102 VHY131102 VRU131102 WBQ131102 WLM131102 WVI131102 B196638 IW196638 SS196638 ACO196638 AMK196638 AWG196638 BGC196638 BPY196638 BZU196638 CJQ196638 CTM196638 DDI196638 DNE196638 DXA196638 EGW196638 EQS196638 FAO196638 FKK196638 FUG196638 GEC196638 GNY196638 GXU196638 HHQ196638 HRM196638 IBI196638 ILE196638 IVA196638 JEW196638 JOS196638 JYO196638 KIK196638 KSG196638 LCC196638 LLY196638 LVU196638 MFQ196638 MPM196638 MZI196638 NJE196638 NTA196638 OCW196638 OMS196638 OWO196638 PGK196638 PQG196638 QAC196638 QJY196638 QTU196638 RDQ196638 RNM196638 RXI196638 SHE196638 SRA196638 TAW196638 TKS196638 TUO196638 UEK196638 UOG196638 UYC196638 VHY196638 VRU196638 WBQ196638 WLM196638 WVI196638 B262174 IW262174 SS262174 ACO262174 AMK262174 AWG262174 BGC262174 BPY262174 BZU262174 CJQ262174 CTM262174 DDI262174 DNE262174 DXA262174 EGW262174 EQS262174 FAO262174 FKK262174 FUG262174 GEC262174 GNY262174 GXU262174 HHQ262174 HRM262174 IBI262174 ILE262174 IVA262174 JEW262174 JOS262174 JYO262174 KIK262174 KSG262174 LCC262174 LLY262174 LVU262174 MFQ262174 MPM262174 MZI262174 NJE262174 NTA262174 OCW262174 OMS262174 OWO262174 PGK262174 PQG262174 QAC262174 QJY262174 QTU262174 RDQ262174 RNM262174 RXI262174 SHE262174 SRA262174 TAW262174 TKS262174 TUO262174 UEK262174 UOG262174 UYC262174 VHY262174 VRU262174 WBQ262174 WLM262174 WVI262174 B327710 IW327710 SS327710 ACO327710 AMK327710 AWG327710 BGC327710 BPY327710 BZU327710 CJQ327710 CTM327710 DDI327710 DNE327710 DXA327710 EGW327710 EQS327710 FAO327710 FKK327710 FUG327710 GEC327710 GNY327710 GXU327710 HHQ327710 HRM327710 IBI327710 ILE327710 IVA327710 JEW327710 JOS327710 JYO327710 KIK327710 KSG327710 LCC327710 LLY327710 LVU327710 MFQ327710 MPM327710 MZI327710 NJE327710 NTA327710 OCW327710 OMS327710 OWO327710 PGK327710 PQG327710 QAC327710 QJY327710 QTU327710 RDQ327710 RNM327710 RXI327710 SHE327710 SRA327710 TAW327710 TKS327710 TUO327710 UEK327710 UOG327710 UYC327710 VHY327710 VRU327710 WBQ327710 WLM327710 WVI327710 B393246 IW393246 SS393246 ACO393246 AMK393246 AWG393246 BGC393246 BPY393246 BZU393246 CJQ393246 CTM393246 DDI393246 DNE393246 DXA393246 EGW393246 EQS393246 FAO393246 FKK393246 FUG393246 GEC393246 GNY393246 GXU393246 HHQ393246 HRM393246 IBI393246 ILE393246 IVA393246 JEW393246 JOS393246 JYO393246 KIK393246 KSG393246 LCC393246 LLY393246 LVU393246 MFQ393246 MPM393246 MZI393246 NJE393246 NTA393246 OCW393246 OMS393246 OWO393246 PGK393246 PQG393246 QAC393246 QJY393246 QTU393246 RDQ393246 RNM393246 RXI393246 SHE393246 SRA393246 TAW393246 TKS393246 TUO393246 UEK393246 UOG393246 UYC393246 VHY393246 VRU393246 WBQ393246 WLM393246 WVI393246 B458782 IW458782 SS458782 ACO458782 AMK458782 AWG458782 BGC458782 BPY458782 BZU458782 CJQ458782 CTM458782 DDI458782 DNE458782 DXA458782 EGW458782 EQS458782 FAO458782 FKK458782 FUG458782 GEC458782 GNY458782 GXU458782 HHQ458782 HRM458782 IBI458782 ILE458782 IVA458782 JEW458782 JOS458782 JYO458782 KIK458782 KSG458782 LCC458782 LLY458782 LVU458782 MFQ458782 MPM458782 MZI458782 NJE458782 NTA458782 OCW458782 OMS458782 OWO458782 PGK458782 PQG458782 QAC458782 QJY458782 QTU458782 RDQ458782 RNM458782 RXI458782 SHE458782 SRA458782 TAW458782 TKS458782 TUO458782 UEK458782 UOG458782 UYC458782 VHY458782 VRU458782 WBQ458782 WLM458782 WVI458782 B524318 IW524318 SS524318 ACO524318 AMK524318 AWG524318 BGC524318 BPY524318 BZU524318 CJQ524318 CTM524318 DDI524318 DNE524318 DXA524318 EGW524318 EQS524318 FAO524318 FKK524318 FUG524318 GEC524318 GNY524318 GXU524318 HHQ524318 HRM524318 IBI524318 ILE524318 IVA524318 JEW524318 JOS524318 JYO524318 KIK524318 KSG524318 LCC524318 LLY524318 LVU524318 MFQ524318 MPM524318 MZI524318 NJE524318 NTA524318 OCW524318 OMS524318 OWO524318 PGK524318 PQG524318 QAC524318 QJY524318 QTU524318 RDQ524318 RNM524318 RXI524318 SHE524318 SRA524318 TAW524318 TKS524318 TUO524318 UEK524318 UOG524318 UYC524318 VHY524318 VRU524318 WBQ524318 WLM524318 WVI524318 B589854 IW589854 SS589854 ACO589854 AMK589854 AWG589854 BGC589854 BPY589854 BZU589854 CJQ589854 CTM589854 DDI589854 DNE589854 DXA589854 EGW589854 EQS589854 FAO589854 FKK589854 FUG589854 GEC589854 GNY589854 GXU589854 HHQ589854 HRM589854 IBI589854 ILE589854 IVA589854 JEW589854 JOS589854 JYO589854 KIK589854 KSG589854 LCC589854 LLY589854 LVU589854 MFQ589854 MPM589854 MZI589854 NJE589854 NTA589854 OCW589854 OMS589854 OWO589854 PGK589854 PQG589854 QAC589854 QJY589854 QTU589854 RDQ589854 RNM589854 RXI589854 SHE589854 SRA589854 TAW589854 TKS589854 TUO589854 UEK589854 UOG589854 UYC589854 VHY589854 VRU589854 WBQ589854 WLM589854 WVI589854 B655390 IW655390 SS655390 ACO655390 AMK655390 AWG655390 BGC655390 BPY655390 BZU655390 CJQ655390 CTM655390 DDI655390 DNE655390 DXA655390 EGW655390 EQS655390 FAO655390 FKK655390 FUG655390 GEC655390 GNY655390 GXU655390 HHQ655390 HRM655390 IBI655390 ILE655390 IVA655390 JEW655390 JOS655390 JYO655390 KIK655390 KSG655390 LCC655390 LLY655390 LVU655390 MFQ655390 MPM655390 MZI655390 NJE655390 NTA655390 OCW655390 OMS655390 OWO655390 PGK655390 PQG655390 QAC655390 QJY655390 QTU655390 RDQ655390 RNM655390 RXI655390 SHE655390 SRA655390 TAW655390 TKS655390 TUO655390 UEK655390 UOG655390 UYC655390 VHY655390 VRU655390 WBQ655390 WLM655390 WVI655390 B720926 IW720926 SS720926 ACO720926 AMK720926 AWG720926 BGC720926 BPY720926 BZU720926 CJQ720926 CTM720926 DDI720926 DNE720926 DXA720926 EGW720926 EQS720926 FAO720926 FKK720926 FUG720926 GEC720926 GNY720926 GXU720926 HHQ720926 HRM720926 IBI720926 ILE720926 IVA720926 JEW720926 JOS720926 JYO720926 KIK720926 KSG720926 LCC720926 LLY720926 LVU720926 MFQ720926 MPM720926 MZI720926 NJE720926 NTA720926 OCW720926 OMS720926 OWO720926 PGK720926 PQG720926 QAC720926 QJY720926 QTU720926 RDQ720926 RNM720926 RXI720926 SHE720926 SRA720926 TAW720926 TKS720926 TUO720926 UEK720926 UOG720926 UYC720926 VHY720926 VRU720926 WBQ720926 WLM720926 WVI720926 B786462 IW786462 SS786462 ACO786462 AMK786462 AWG786462 BGC786462 BPY786462 BZU786462 CJQ786462 CTM786462 DDI786462 DNE786462 DXA786462 EGW786462 EQS786462 FAO786462 FKK786462 FUG786462 GEC786462 GNY786462 GXU786462 HHQ786462 HRM786462 IBI786462 ILE786462 IVA786462 JEW786462 JOS786462 JYO786462 KIK786462 KSG786462 LCC786462 LLY786462 LVU786462 MFQ786462 MPM786462 MZI786462 NJE786462 NTA786462 OCW786462 OMS786462 OWO786462 PGK786462 PQG786462 QAC786462 QJY786462 QTU786462 RDQ786462 RNM786462 RXI786462 SHE786462 SRA786462 TAW786462 TKS786462 TUO786462 UEK786462 UOG786462 UYC786462 VHY786462 VRU786462 WBQ786462 WLM786462 WVI786462 B851998 IW851998 SS851998 ACO851998 AMK851998 AWG851998 BGC851998 BPY851998 BZU851998 CJQ851998 CTM851998 DDI851998 DNE851998 DXA851998 EGW851998 EQS851998 FAO851998 FKK851998 FUG851998 GEC851998 GNY851998 GXU851998 HHQ851998 HRM851998 IBI851998 ILE851998 IVA851998 JEW851998 JOS851998 JYO851998 KIK851998 KSG851998 LCC851998 LLY851998 LVU851998 MFQ851998 MPM851998 MZI851998 NJE851998 NTA851998 OCW851998 OMS851998 OWO851998 PGK851998 PQG851998 QAC851998 QJY851998 QTU851998 RDQ851998 RNM851998 RXI851998 SHE851998 SRA851998 TAW851998 TKS851998 TUO851998 UEK851998 UOG851998 UYC851998 VHY851998 VRU851998 WBQ851998 WLM851998 WVI851998 B917534 IW917534 SS917534 ACO917534 AMK917534 AWG917534 BGC917534 BPY917534 BZU917534 CJQ917534 CTM917534 DDI917534 DNE917534 DXA917534 EGW917534 EQS917534 FAO917534 FKK917534 FUG917534 GEC917534 GNY917534 GXU917534 HHQ917534 HRM917534 IBI917534 ILE917534 IVA917534 JEW917534 JOS917534 JYO917534 KIK917534 KSG917534 LCC917534 LLY917534 LVU917534 MFQ917534 MPM917534 MZI917534 NJE917534 NTA917534 OCW917534 OMS917534 OWO917534 PGK917534 PQG917534 QAC917534 QJY917534 QTU917534 RDQ917534 RNM917534 RXI917534 SHE917534 SRA917534 TAW917534 TKS917534 TUO917534 UEK917534 UOG917534 UYC917534 VHY917534 VRU917534 WBQ917534 WLM917534 WVI917534 B983070 IW983070 SS983070 ACO983070 AMK983070 AWG983070 BGC983070 BPY983070 BZU983070 CJQ983070 CTM983070 DDI983070 DNE983070 DXA983070 EGW983070 EQS983070 FAO983070 FKK983070 FUG983070 GEC983070 GNY983070 GXU983070 HHQ983070 HRM983070 IBI983070 ILE983070 IVA983070 JEW983070 JOS983070 JYO983070 KIK983070 KSG983070 LCC983070 LLY983070 LVU983070 MFQ983070 MPM983070 MZI983070 NJE983070 NTA983070 OCW983070 OMS983070 OWO983070 PGK983070 PQG983070 QAC983070 QJY983070 QTU983070 RDQ983070 RNM983070 RXI983070 SHE983070 SRA983070 TAW983070 TKS983070 TUO983070 UEK983070 UOG983070 UYC983070 VHY983070 VRU983070 WBQ983070 WLM983070 WVI983070">
      <formula1>G65557</formula1>
    </dataValidation>
    <dataValidation type="decimal" operator="lessThan" allowBlank="1" showInputMessage="1" showErrorMessage="1" promptTitle="Tähelepanu!" prompt="SiM toetus on kuni 25% projekti kogukuludest." sqref="JB38:JB45 SX38:SX45 ACT38:ACT45 AMP38:AMP45 AWL38:AWL45 BGH38:BGH45 BQD38:BQD45 BZZ38:BZZ45 CJV38:CJV45 CTR38:CTR45 DDN38:DDN45 DNJ38:DNJ45 DXF38:DXF45 EHB38:EHB45 EQX38:EQX45 FAT38:FAT45 FKP38:FKP45 FUL38:FUL45 GEH38:GEH45 GOD38:GOD45 GXZ38:GXZ45 HHV38:HHV45 HRR38:HRR45 IBN38:IBN45 ILJ38:ILJ45 IVF38:IVF45 JFB38:JFB45 JOX38:JOX45 JYT38:JYT45 KIP38:KIP45 KSL38:KSL45 LCH38:LCH45 LMD38:LMD45 LVZ38:LVZ45 MFV38:MFV45 MPR38:MPR45 MZN38:MZN45 NJJ38:NJJ45 NTF38:NTF45 ODB38:ODB45 OMX38:OMX45 OWT38:OWT45 PGP38:PGP45 PQL38:PQL45 QAH38:QAH45 QKD38:QKD45 QTZ38:QTZ45 RDV38:RDV45 RNR38:RNR45 RXN38:RXN45 SHJ38:SHJ45 SRF38:SRF45 TBB38:TBB45 TKX38:TKX45 TUT38:TUT45 UEP38:UEP45 UOL38:UOL45 UYH38:UYH45 VID38:VID45 VRZ38:VRZ45 WBV38:WBV45 WLR38:WLR45 WVN38:WVN45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formula1>IZ38*0.25</formula1>
    </dataValidation>
    <dataValidation type="decimal" operator="lessThan" allowBlank="1" showInputMessage="1" showErrorMessage="1" promptTitle="Tähelepanu!" prompt="AMIF toetus on kuni 75% kogukuludest." sqref="JA38:JA45 SW38:SW45 ACS38:ACS45 AMO38:AMO45 AWK38:AWK45 BGG38:BGG45 BQC38:BQC45 BZY38:BZY45 CJU38:CJU45 CTQ38:CTQ45 DDM38:DDM45 DNI38:DNI45 DXE38:DXE45 EHA38:EHA45 EQW38:EQW45 FAS38:FAS45 FKO38:FKO45 FUK38:FUK45 GEG38:GEG45 GOC38:GOC45 GXY38:GXY45 HHU38:HHU45 HRQ38:HRQ45 IBM38:IBM45 ILI38:ILI45 IVE38:IVE45 JFA38:JFA45 JOW38:JOW45 JYS38:JYS45 KIO38:KIO45 KSK38:KSK45 LCG38:LCG45 LMC38:LMC45 LVY38:LVY45 MFU38:MFU45 MPQ38:MPQ45 MZM38:MZM45 NJI38:NJI45 NTE38:NTE45 ODA38:ODA45 OMW38:OMW45 OWS38:OWS45 PGO38:PGO45 PQK38:PQK45 QAG38:QAG45 QKC38:QKC45 QTY38:QTY45 RDU38:RDU45 RNQ38:RNQ45 RXM38:RXM45 SHI38:SHI45 SRE38:SRE45 TBA38:TBA45 TKW38:TKW45 TUS38:TUS45 UEO38:UEO45 UOK38:UOK45 UYG38:UYG45 VIC38:VIC45 VRY38:VRY45 WBU38:WBU45 WLQ38:WLQ45 WVM38:WVM45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formula1>IZ38*0.75</formula1>
    </dataValidation>
    <dataValidation type="decimal" operator="lessThan" allowBlank="1" showInputMessage="1" showErrorMessage="1" promptTitle="Tähelepanu!" prompt="Kaudsed kulud moodustavad otsestest kuludest kuni 7%." sqref="IZ37:JB37 SV37:SX37 ACR37:ACT37 AMN37:AMP37 AWJ37:AWL37 BGF37:BGH37 BQB37:BQD37 BZX37:BZZ37 CJT37:CJV37 CTP37:CTR37 DDL37:DDN37 DNH37:DNJ37 DXD37:DXF37 EGZ37:EHB37 EQV37:EQX37 FAR37:FAT37 FKN37:FKP37 FUJ37:FUL37 GEF37:GEH37 GOB37:GOD37 GXX37:GXZ37 HHT37:HHV37 HRP37:HRR37 IBL37:IBN37 ILH37:ILJ37 IVD37:IVF37 JEZ37:JFB37 JOV37:JOX37 JYR37:JYT37 KIN37:KIP37 KSJ37:KSL37 LCF37:LCH37 LMB37:LMD37 LVX37:LVZ37 MFT37:MFV37 MPP37:MPR37 MZL37:MZN37 NJH37:NJJ37 NTD37:NTF37 OCZ37:ODB37 OMV37:OMX37 OWR37:OWT37 PGN37:PGP37 PQJ37:PQL37 QAF37:QAH37 QKB37:QKD37 QTX37:QTZ37 RDT37:RDV37 RNP37:RNR37 RXL37:RXN37 SHH37:SHJ37 SRD37:SRF37 TAZ37:TBB37 TKV37:TKX37 TUR37:TUT37 UEN37:UEP37 UOJ37:UOL37 UYF37:UYH37 VIB37:VID37 VRX37:VRZ37 WBT37:WBV37 WLP37:WLR37 WVL37:WVN37 JB65556:JD65556 SX65556:SZ65556 ACT65556:ACV65556 AMP65556:AMR65556 AWL65556:AWN65556 BGH65556:BGJ65556 BQD65556:BQF65556 BZZ65556:CAB65556 CJV65556:CJX65556 CTR65556:CTT65556 DDN65556:DDP65556 DNJ65556:DNL65556 DXF65556:DXH65556 EHB65556:EHD65556 EQX65556:EQZ65556 FAT65556:FAV65556 FKP65556:FKR65556 FUL65556:FUN65556 GEH65556:GEJ65556 GOD65556:GOF65556 GXZ65556:GYB65556 HHV65556:HHX65556 HRR65556:HRT65556 IBN65556:IBP65556 ILJ65556:ILL65556 IVF65556:IVH65556 JFB65556:JFD65556 JOX65556:JOZ65556 JYT65556:JYV65556 KIP65556:KIR65556 KSL65556:KSN65556 LCH65556:LCJ65556 LMD65556:LMF65556 LVZ65556:LWB65556 MFV65556:MFX65556 MPR65556:MPT65556 MZN65556:MZP65556 NJJ65556:NJL65556 NTF65556:NTH65556 ODB65556:ODD65556 OMX65556:OMZ65556 OWT65556:OWV65556 PGP65556:PGR65556 PQL65556:PQN65556 QAH65556:QAJ65556 QKD65556:QKF65556 QTZ65556:QUB65556 RDV65556:RDX65556 RNR65556:RNT65556 RXN65556:RXP65556 SHJ65556:SHL65556 SRF65556:SRH65556 TBB65556:TBD65556 TKX65556:TKZ65556 TUT65556:TUV65556 UEP65556:UER65556 UOL65556:UON65556 UYH65556:UYJ65556 VID65556:VIF65556 VRZ65556:VSB65556 WBV65556:WBX65556 WLR65556:WLT65556 WVN65556:WVP65556 JB131092:JD131092 SX131092:SZ131092 ACT131092:ACV131092 AMP131092:AMR131092 AWL131092:AWN131092 BGH131092:BGJ131092 BQD131092:BQF131092 BZZ131092:CAB131092 CJV131092:CJX131092 CTR131092:CTT131092 DDN131092:DDP131092 DNJ131092:DNL131092 DXF131092:DXH131092 EHB131092:EHD131092 EQX131092:EQZ131092 FAT131092:FAV131092 FKP131092:FKR131092 FUL131092:FUN131092 GEH131092:GEJ131092 GOD131092:GOF131092 GXZ131092:GYB131092 HHV131092:HHX131092 HRR131092:HRT131092 IBN131092:IBP131092 ILJ131092:ILL131092 IVF131092:IVH131092 JFB131092:JFD131092 JOX131092:JOZ131092 JYT131092:JYV131092 KIP131092:KIR131092 KSL131092:KSN131092 LCH131092:LCJ131092 LMD131092:LMF131092 LVZ131092:LWB131092 MFV131092:MFX131092 MPR131092:MPT131092 MZN131092:MZP131092 NJJ131092:NJL131092 NTF131092:NTH131092 ODB131092:ODD131092 OMX131092:OMZ131092 OWT131092:OWV131092 PGP131092:PGR131092 PQL131092:PQN131092 QAH131092:QAJ131092 QKD131092:QKF131092 QTZ131092:QUB131092 RDV131092:RDX131092 RNR131092:RNT131092 RXN131092:RXP131092 SHJ131092:SHL131092 SRF131092:SRH131092 TBB131092:TBD131092 TKX131092:TKZ131092 TUT131092:TUV131092 UEP131092:UER131092 UOL131092:UON131092 UYH131092:UYJ131092 VID131092:VIF131092 VRZ131092:VSB131092 WBV131092:WBX131092 WLR131092:WLT131092 WVN131092:WVP131092 JB196628:JD196628 SX196628:SZ196628 ACT196628:ACV196628 AMP196628:AMR196628 AWL196628:AWN196628 BGH196628:BGJ196628 BQD196628:BQF196628 BZZ196628:CAB196628 CJV196628:CJX196628 CTR196628:CTT196628 DDN196628:DDP196628 DNJ196628:DNL196628 DXF196628:DXH196628 EHB196628:EHD196628 EQX196628:EQZ196628 FAT196628:FAV196628 FKP196628:FKR196628 FUL196628:FUN196628 GEH196628:GEJ196628 GOD196628:GOF196628 GXZ196628:GYB196628 HHV196628:HHX196628 HRR196628:HRT196628 IBN196628:IBP196628 ILJ196628:ILL196628 IVF196628:IVH196628 JFB196628:JFD196628 JOX196628:JOZ196628 JYT196628:JYV196628 KIP196628:KIR196628 KSL196628:KSN196628 LCH196628:LCJ196628 LMD196628:LMF196628 LVZ196628:LWB196628 MFV196628:MFX196628 MPR196628:MPT196628 MZN196628:MZP196628 NJJ196628:NJL196628 NTF196628:NTH196628 ODB196628:ODD196628 OMX196628:OMZ196628 OWT196628:OWV196628 PGP196628:PGR196628 PQL196628:PQN196628 QAH196628:QAJ196628 QKD196628:QKF196628 QTZ196628:QUB196628 RDV196628:RDX196628 RNR196628:RNT196628 RXN196628:RXP196628 SHJ196628:SHL196628 SRF196628:SRH196628 TBB196628:TBD196628 TKX196628:TKZ196628 TUT196628:TUV196628 UEP196628:UER196628 UOL196628:UON196628 UYH196628:UYJ196628 VID196628:VIF196628 VRZ196628:VSB196628 WBV196628:WBX196628 WLR196628:WLT196628 WVN196628:WVP196628 JB262164:JD262164 SX262164:SZ262164 ACT262164:ACV262164 AMP262164:AMR262164 AWL262164:AWN262164 BGH262164:BGJ262164 BQD262164:BQF262164 BZZ262164:CAB262164 CJV262164:CJX262164 CTR262164:CTT262164 DDN262164:DDP262164 DNJ262164:DNL262164 DXF262164:DXH262164 EHB262164:EHD262164 EQX262164:EQZ262164 FAT262164:FAV262164 FKP262164:FKR262164 FUL262164:FUN262164 GEH262164:GEJ262164 GOD262164:GOF262164 GXZ262164:GYB262164 HHV262164:HHX262164 HRR262164:HRT262164 IBN262164:IBP262164 ILJ262164:ILL262164 IVF262164:IVH262164 JFB262164:JFD262164 JOX262164:JOZ262164 JYT262164:JYV262164 KIP262164:KIR262164 KSL262164:KSN262164 LCH262164:LCJ262164 LMD262164:LMF262164 LVZ262164:LWB262164 MFV262164:MFX262164 MPR262164:MPT262164 MZN262164:MZP262164 NJJ262164:NJL262164 NTF262164:NTH262164 ODB262164:ODD262164 OMX262164:OMZ262164 OWT262164:OWV262164 PGP262164:PGR262164 PQL262164:PQN262164 QAH262164:QAJ262164 QKD262164:QKF262164 QTZ262164:QUB262164 RDV262164:RDX262164 RNR262164:RNT262164 RXN262164:RXP262164 SHJ262164:SHL262164 SRF262164:SRH262164 TBB262164:TBD262164 TKX262164:TKZ262164 TUT262164:TUV262164 UEP262164:UER262164 UOL262164:UON262164 UYH262164:UYJ262164 VID262164:VIF262164 VRZ262164:VSB262164 WBV262164:WBX262164 WLR262164:WLT262164 WVN262164:WVP262164 JB327700:JD327700 SX327700:SZ327700 ACT327700:ACV327700 AMP327700:AMR327700 AWL327700:AWN327700 BGH327700:BGJ327700 BQD327700:BQF327700 BZZ327700:CAB327700 CJV327700:CJX327700 CTR327700:CTT327700 DDN327700:DDP327700 DNJ327700:DNL327700 DXF327700:DXH327700 EHB327700:EHD327700 EQX327700:EQZ327700 FAT327700:FAV327700 FKP327700:FKR327700 FUL327700:FUN327700 GEH327700:GEJ327700 GOD327700:GOF327700 GXZ327700:GYB327700 HHV327700:HHX327700 HRR327700:HRT327700 IBN327700:IBP327700 ILJ327700:ILL327700 IVF327700:IVH327700 JFB327700:JFD327700 JOX327700:JOZ327700 JYT327700:JYV327700 KIP327700:KIR327700 KSL327700:KSN327700 LCH327700:LCJ327700 LMD327700:LMF327700 LVZ327700:LWB327700 MFV327700:MFX327700 MPR327700:MPT327700 MZN327700:MZP327700 NJJ327700:NJL327700 NTF327700:NTH327700 ODB327700:ODD327700 OMX327700:OMZ327700 OWT327700:OWV327700 PGP327700:PGR327700 PQL327700:PQN327700 QAH327700:QAJ327700 QKD327700:QKF327700 QTZ327700:QUB327700 RDV327700:RDX327700 RNR327700:RNT327700 RXN327700:RXP327700 SHJ327700:SHL327700 SRF327700:SRH327700 TBB327700:TBD327700 TKX327700:TKZ327700 TUT327700:TUV327700 UEP327700:UER327700 UOL327700:UON327700 UYH327700:UYJ327700 VID327700:VIF327700 VRZ327700:VSB327700 WBV327700:WBX327700 WLR327700:WLT327700 WVN327700:WVP327700 JB393236:JD393236 SX393236:SZ393236 ACT393236:ACV393236 AMP393236:AMR393236 AWL393236:AWN393236 BGH393236:BGJ393236 BQD393236:BQF393236 BZZ393236:CAB393236 CJV393236:CJX393236 CTR393236:CTT393236 DDN393236:DDP393236 DNJ393236:DNL393236 DXF393236:DXH393236 EHB393236:EHD393236 EQX393236:EQZ393236 FAT393236:FAV393236 FKP393236:FKR393236 FUL393236:FUN393236 GEH393236:GEJ393236 GOD393236:GOF393236 GXZ393236:GYB393236 HHV393236:HHX393236 HRR393236:HRT393236 IBN393236:IBP393236 ILJ393236:ILL393236 IVF393236:IVH393236 JFB393236:JFD393236 JOX393236:JOZ393236 JYT393236:JYV393236 KIP393236:KIR393236 KSL393236:KSN393236 LCH393236:LCJ393236 LMD393236:LMF393236 LVZ393236:LWB393236 MFV393236:MFX393236 MPR393236:MPT393236 MZN393236:MZP393236 NJJ393236:NJL393236 NTF393236:NTH393236 ODB393236:ODD393236 OMX393236:OMZ393236 OWT393236:OWV393236 PGP393236:PGR393236 PQL393236:PQN393236 QAH393236:QAJ393236 QKD393236:QKF393236 QTZ393236:QUB393236 RDV393236:RDX393236 RNR393236:RNT393236 RXN393236:RXP393236 SHJ393236:SHL393236 SRF393236:SRH393236 TBB393236:TBD393236 TKX393236:TKZ393236 TUT393236:TUV393236 UEP393236:UER393236 UOL393236:UON393236 UYH393236:UYJ393236 VID393236:VIF393236 VRZ393236:VSB393236 WBV393236:WBX393236 WLR393236:WLT393236 WVN393236:WVP393236 JB458772:JD458772 SX458772:SZ458772 ACT458772:ACV458772 AMP458772:AMR458772 AWL458772:AWN458772 BGH458772:BGJ458772 BQD458772:BQF458772 BZZ458772:CAB458772 CJV458772:CJX458772 CTR458772:CTT458772 DDN458772:DDP458772 DNJ458772:DNL458772 DXF458772:DXH458772 EHB458772:EHD458772 EQX458772:EQZ458772 FAT458772:FAV458772 FKP458772:FKR458772 FUL458772:FUN458772 GEH458772:GEJ458772 GOD458772:GOF458772 GXZ458772:GYB458772 HHV458772:HHX458772 HRR458772:HRT458772 IBN458772:IBP458772 ILJ458772:ILL458772 IVF458772:IVH458772 JFB458772:JFD458772 JOX458772:JOZ458772 JYT458772:JYV458772 KIP458772:KIR458772 KSL458772:KSN458772 LCH458772:LCJ458772 LMD458772:LMF458772 LVZ458772:LWB458772 MFV458772:MFX458772 MPR458772:MPT458772 MZN458772:MZP458772 NJJ458772:NJL458772 NTF458772:NTH458772 ODB458772:ODD458772 OMX458772:OMZ458772 OWT458772:OWV458772 PGP458772:PGR458772 PQL458772:PQN458772 QAH458772:QAJ458772 QKD458772:QKF458772 QTZ458772:QUB458772 RDV458772:RDX458772 RNR458772:RNT458772 RXN458772:RXP458772 SHJ458772:SHL458772 SRF458772:SRH458772 TBB458772:TBD458772 TKX458772:TKZ458772 TUT458772:TUV458772 UEP458772:UER458772 UOL458772:UON458772 UYH458772:UYJ458772 VID458772:VIF458772 VRZ458772:VSB458772 WBV458772:WBX458772 WLR458772:WLT458772 WVN458772:WVP458772 JB524308:JD524308 SX524308:SZ524308 ACT524308:ACV524308 AMP524308:AMR524308 AWL524308:AWN524308 BGH524308:BGJ524308 BQD524308:BQF524308 BZZ524308:CAB524308 CJV524308:CJX524308 CTR524308:CTT524308 DDN524308:DDP524308 DNJ524308:DNL524308 DXF524308:DXH524308 EHB524308:EHD524308 EQX524308:EQZ524308 FAT524308:FAV524308 FKP524308:FKR524308 FUL524308:FUN524308 GEH524308:GEJ524308 GOD524308:GOF524308 GXZ524308:GYB524308 HHV524308:HHX524308 HRR524308:HRT524308 IBN524308:IBP524308 ILJ524308:ILL524308 IVF524308:IVH524308 JFB524308:JFD524308 JOX524308:JOZ524308 JYT524308:JYV524308 KIP524308:KIR524308 KSL524308:KSN524308 LCH524308:LCJ524308 LMD524308:LMF524308 LVZ524308:LWB524308 MFV524308:MFX524308 MPR524308:MPT524308 MZN524308:MZP524308 NJJ524308:NJL524308 NTF524308:NTH524308 ODB524308:ODD524308 OMX524308:OMZ524308 OWT524308:OWV524308 PGP524308:PGR524308 PQL524308:PQN524308 QAH524308:QAJ524308 QKD524308:QKF524308 QTZ524308:QUB524308 RDV524308:RDX524308 RNR524308:RNT524308 RXN524308:RXP524308 SHJ524308:SHL524308 SRF524308:SRH524308 TBB524308:TBD524308 TKX524308:TKZ524308 TUT524308:TUV524308 UEP524308:UER524308 UOL524308:UON524308 UYH524308:UYJ524308 VID524308:VIF524308 VRZ524308:VSB524308 WBV524308:WBX524308 WLR524308:WLT524308 WVN524308:WVP524308 JB589844:JD589844 SX589844:SZ589844 ACT589844:ACV589844 AMP589844:AMR589844 AWL589844:AWN589844 BGH589844:BGJ589844 BQD589844:BQF589844 BZZ589844:CAB589844 CJV589844:CJX589844 CTR589844:CTT589844 DDN589844:DDP589844 DNJ589844:DNL589844 DXF589844:DXH589844 EHB589844:EHD589844 EQX589844:EQZ589844 FAT589844:FAV589844 FKP589844:FKR589844 FUL589844:FUN589844 GEH589844:GEJ589844 GOD589844:GOF589844 GXZ589844:GYB589844 HHV589844:HHX589844 HRR589844:HRT589844 IBN589844:IBP589844 ILJ589844:ILL589844 IVF589844:IVH589844 JFB589844:JFD589844 JOX589844:JOZ589844 JYT589844:JYV589844 KIP589844:KIR589844 KSL589844:KSN589844 LCH589844:LCJ589844 LMD589844:LMF589844 LVZ589844:LWB589844 MFV589844:MFX589844 MPR589844:MPT589844 MZN589844:MZP589844 NJJ589844:NJL589844 NTF589844:NTH589844 ODB589844:ODD589844 OMX589844:OMZ589844 OWT589844:OWV589844 PGP589844:PGR589844 PQL589844:PQN589844 QAH589844:QAJ589844 QKD589844:QKF589844 QTZ589844:QUB589844 RDV589844:RDX589844 RNR589844:RNT589844 RXN589844:RXP589844 SHJ589844:SHL589844 SRF589844:SRH589844 TBB589844:TBD589844 TKX589844:TKZ589844 TUT589844:TUV589844 UEP589844:UER589844 UOL589844:UON589844 UYH589844:UYJ589844 VID589844:VIF589844 VRZ589844:VSB589844 WBV589844:WBX589844 WLR589844:WLT589844 WVN589844:WVP589844 JB655380:JD655380 SX655380:SZ655380 ACT655380:ACV655380 AMP655380:AMR655380 AWL655380:AWN655380 BGH655380:BGJ655380 BQD655380:BQF655380 BZZ655380:CAB655380 CJV655380:CJX655380 CTR655380:CTT655380 DDN655380:DDP655380 DNJ655380:DNL655380 DXF655380:DXH655380 EHB655380:EHD655380 EQX655380:EQZ655380 FAT655380:FAV655380 FKP655380:FKR655380 FUL655380:FUN655380 GEH655380:GEJ655380 GOD655380:GOF655380 GXZ655380:GYB655380 HHV655380:HHX655380 HRR655380:HRT655380 IBN655380:IBP655380 ILJ655380:ILL655380 IVF655380:IVH655380 JFB655380:JFD655380 JOX655380:JOZ655380 JYT655380:JYV655380 KIP655380:KIR655380 KSL655380:KSN655380 LCH655380:LCJ655380 LMD655380:LMF655380 LVZ655380:LWB655380 MFV655380:MFX655380 MPR655380:MPT655380 MZN655380:MZP655380 NJJ655380:NJL655380 NTF655380:NTH655380 ODB655380:ODD655380 OMX655380:OMZ655380 OWT655380:OWV655380 PGP655380:PGR655380 PQL655380:PQN655380 QAH655380:QAJ655380 QKD655380:QKF655380 QTZ655380:QUB655380 RDV655380:RDX655380 RNR655380:RNT655380 RXN655380:RXP655380 SHJ655380:SHL655380 SRF655380:SRH655380 TBB655380:TBD655380 TKX655380:TKZ655380 TUT655380:TUV655380 UEP655380:UER655380 UOL655380:UON655380 UYH655380:UYJ655380 VID655380:VIF655380 VRZ655380:VSB655380 WBV655380:WBX655380 WLR655380:WLT655380 WVN655380:WVP655380 JB720916:JD720916 SX720916:SZ720916 ACT720916:ACV720916 AMP720916:AMR720916 AWL720916:AWN720916 BGH720916:BGJ720916 BQD720916:BQF720916 BZZ720916:CAB720916 CJV720916:CJX720916 CTR720916:CTT720916 DDN720916:DDP720916 DNJ720916:DNL720916 DXF720916:DXH720916 EHB720916:EHD720916 EQX720916:EQZ720916 FAT720916:FAV720916 FKP720916:FKR720916 FUL720916:FUN720916 GEH720916:GEJ720916 GOD720916:GOF720916 GXZ720916:GYB720916 HHV720916:HHX720916 HRR720916:HRT720916 IBN720916:IBP720916 ILJ720916:ILL720916 IVF720916:IVH720916 JFB720916:JFD720916 JOX720916:JOZ720916 JYT720916:JYV720916 KIP720916:KIR720916 KSL720916:KSN720916 LCH720916:LCJ720916 LMD720916:LMF720916 LVZ720916:LWB720916 MFV720916:MFX720916 MPR720916:MPT720916 MZN720916:MZP720916 NJJ720916:NJL720916 NTF720916:NTH720916 ODB720916:ODD720916 OMX720916:OMZ720916 OWT720916:OWV720916 PGP720916:PGR720916 PQL720916:PQN720916 QAH720916:QAJ720916 QKD720916:QKF720916 QTZ720916:QUB720916 RDV720916:RDX720916 RNR720916:RNT720916 RXN720916:RXP720916 SHJ720916:SHL720916 SRF720916:SRH720916 TBB720916:TBD720916 TKX720916:TKZ720916 TUT720916:TUV720916 UEP720916:UER720916 UOL720916:UON720916 UYH720916:UYJ720916 VID720916:VIF720916 VRZ720916:VSB720916 WBV720916:WBX720916 WLR720916:WLT720916 WVN720916:WVP720916 JB786452:JD786452 SX786452:SZ786452 ACT786452:ACV786452 AMP786452:AMR786452 AWL786452:AWN786452 BGH786452:BGJ786452 BQD786452:BQF786452 BZZ786452:CAB786452 CJV786452:CJX786452 CTR786452:CTT786452 DDN786452:DDP786452 DNJ786452:DNL786452 DXF786452:DXH786452 EHB786452:EHD786452 EQX786452:EQZ786452 FAT786452:FAV786452 FKP786452:FKR786452 FUL786452:FUN786452 GEH786452:GEJ786452 GOD786452:GOF786452 GXZ786452:GYB786452 HHV786452:HHX786452 HRR786452:HRT786452 IBN786452:IBP786452 ILJ786452:ILL786452 IVF786452:IVH786452 JFB786452:JFD786452 JOX786452:JOZ786452 JYT786452:JYV786452 KIP786452:KIR786452 KSL786452:KSN786452 LCH786452:LCJ786452 LMD786452:LMF786452 LVZ786452:LWB786452 MFV786452:MFX786452 MPR786452:MPT786452 MZN786452:MZP786452 NJJ786452:NJL786452 NTF786452:NTH786452 ODB786452:ODD786452 OMX786452:OMZ786452 OWT786452:OWV786452 PGP786452:PGR786452 PQL786452:PQN786452 QAH786452:QAJ786452 QKD786452:QKF786452 QTZ786452:QUB786452 RDV786452:RDX786452 RNR786452:RNT786452 RXN786452:RXP786452 SHJ786452:SHL786452 SRF786452:SRH786452 TBB786452:TBD786452 TKX786452:TKZ786452 TUT786452:TUV786452 UEP786452:UER786452 UOL786452:UON786452 UYH786452:UYJ786452 VID786452:VIF786452 VRZ786452:VSB786452 WBV786452:WBX786452 WLR786452:WLT786452 WVN786452:WVP786452 JB851988:JD851988 SX851988:SZ851988 ACT851988:ACV851988 AMP851988:AMR851988 AWL851988:AWN851988 BGH851988:BGJ851988 BQD851988:BQF851988 BZZ851988:CAB851988 CJV851988:CJX851988 CTR851988:CTT851988 DDN851988:DDP851988 DNJ851988:DNL851988 DXF851988:DXH851988 EHB851988:EHD851988 EQX851988:EQZ851988 FAT851988:FAV851988 FKP851988:FKR851988 FUL851988:FUN851988 GEH851988:GEJ851988 GOD851988:GOF851988 GXZ851988:GYB851988 HHV851988:HHX851988 HRR851988:HRT851988 IBN851988:IBP851988 ILJ851988:ILL851988 IVF851988:IVH851988 JFB851988:JFD851988 JOX851988:JOZ851988 JYT851988:JYV851988 KIP851988:KIR851988 KSL851988:KSN851988 LCH851988:LCJ851988 LMD851988:LMF851988 LVZ851988:LWB851988 MFV851988:MFX851988 MPR851988:MPT851988 MZN851988:MZP851988 NJJ851988:NJL851988 NTF851988:NTH851988 ODB851988:ODD851988 OMX851988:OMZ851988 OWT851988:OWV851988 PGP851988:PGR851988 PQL851988:PQN851988 QAH851988:QAJ851988 QKD851988:QKF851988 QTZ851988:QUB851988 RDV851988:RDX851988 RNR851988:RNT851988 RXN851988:RXP851988 SHJ851988:SHL851988 SRF851988:SRH851988 TBB851988:TBD851988 TKX851988:TKZ851988 TUT851988:TUV851988 UEP851988:UER851988 UOL851988:UON851988 UYH851988:UYJ851988 VID851988:VIF851988 VRZ851988:VSB851988 WBV851988:WBX851988 WLR851988:WLT851988 WVN851988:WVP851988 JB917524:JD917524 SX917524:SZ917524 ACT917524:ACV917524 AMP917524:AMR917524 AWL917524:AWN917524 BGH917524:BGJ917524 BQD917524:BQF917524 BZZ917524:CAB917524 CJV917524:CJX917524 CTR917524:CTT917524 DDN917524:DDP917524 DNJ917524:DNL917524 DXF917524:DXH917524 EHB917524:EHD917524 EQX917524:EQZ917524 FAT917524:FAV917524 FKP917524:FKR917524 FUL917524:FUN917524 GEH917524:GEJ917524 GOD917524:GOF917524 GXZ917524:GYB917524 HHV917524:HHX917524 HRR917524:HRT917524 IBN917524:IBP917524 ILJ917524:ILL917524 IVF917524:IVH917524 JFB917524:JFD917524 JOX917524:JOZ917524 JYT917524:JYV917524 KIP917524:KIR917524 KSL917524:KSN917524 LCH917524:LCJ917524 LMD917524:LMF917524 LVZ917524:LWB917524 MFV917524:MFX917524 MPR917524:MPT917524 MZN917524:MZP917524 NJJ917524:NJL917524 NTF917524:NTH917524 ODB917524:ODD917524 OMX917524:OMZ917524 OWT917524:OWV917524 PGP917524:PGR917524 PQL917524:PQN917524 QAH917524:QAJ917524 QKD917524:QKF917524 QTZ917524:QUB917524 RDV917524:RDX917524 RNR917524:RNT917524 RXN917524:RXP917524 SHJ917524:SHL917524 SRF917524:SRH917524 TBB917524:TBD917524 TKX917524:TKZ917524 TUT917524:TUV917524 UEP917524:UER917524 UOL917524:UON917524 UYH917524:UYJ917524 VID917524:VIF917524 VRZ917524:VSB917524 WBV917524:WBX917524 WLR917524:WLT917524 WVN917524:WVP917524 JB983060:JD983060 SX983060:SZ983060 ACT983060:ACV983060 AMP983060:AMR983060 AWL983060:AWN983060 BGH983060:BGJ983060 BQD983060:BQF983060 BZZ983060:CAB983060 CJV983060:CJX983060 CTR983060:CTT983060 DDN983060:DDP983060 DNJ983060:DNL983060 DXF983060:DXH983060 EHB983060:EHD983060 EQX983060:EQZ983060 FAT983060:FAV983060 FKP983060:FKR983060 FUL983060:FUN983060 GEH983060:GEJ983060 GOD983060:GOF983060 GXZ983060:GYB983060 HHV983060:HHX983060 HRR983060:HRT983060 IBN983060:IBP983060 ILJ983060:ILL983060 IVF983060:IVH983060 JFB983060:JFD983060 JOX983060:JOZ983060 JYT983060:JYV983060 KIP983060:KIR983060 KSL983060:KSN983060 LCH983060:LCJ983060 LMD983060:LMF983060 LVZ983060:LWB983060 MFV983060:MFX983060 MPR983060:MPT983060 MZN983060:MZP983060 NJJ983060:NJL983060 NTF983060:NTH983060 ODB983060:ODD983060 OMX983060:OMZ983060 OWT983060:OWV983060 PGP983060:PGR983060 PQL983060:PQN983060 QAH983060:QAJ983060 QKD983060:QKF983060 QTZ983060:QUB983060 RDV983060:RDX983060 RNR983060:RNT983060 RXN983060:RXP983060 SHJ983060:SHL983060 SRF983060:SRH983060 TBB983060:TBD983060 TKX983060:TKZ983060 TUT983060:TUV983060 UEP983060:UER983060 UOL983060:UON983060 UYH983060:UYJ983060 VID983060:VIF983060 VRZ983060:VSB983060 WBV983060:WBX983060 WLR983060:WLT983060 WVN983060:WVP983060 G65556:H65556 G983060:H983060 G917524:H917524 G851988:H851988 G786452:H786452 G720916:H720916 G655380:H655380 G589844:H589844 G524308:H524308 G458772:H458772 G393236:H393236 G327700:H327700 G262164:H262164 G196628:H196628 G131092:H131092">
      <formula1>(0.07*G35)/1</formula1>
    </dataValidation>
    <dataValidation type="decimal" operator="lessThan" allowBlank="1" showInputMessage="1" showErrorMessage="1" promptTitle="Tähelepanu!" prompt="SiM toetus on kuni 25% projekti kogukuludest." sqref="H131093 H65557 H983061 H917525 H851989 H786453 H720917 H655381 H589845 H524309 H458773 H393237 H327701 H262165 H196629">
      <formula1>G65557*0.25</formula1>
    </dataValidation>
    <dataValidation type="decimal" operator="equal" allowBlank="1" showInputMessage="1" showErrorMessage="1" promptTitle="Tähelepanu!" prompt="Kogusumma peab olema võrdne projekti kogukuludega." sqref="B37 B44:B45">
      <formula1>G67</formula1>
    </dataValidation>
    <dataValidation operator="equal" allowBlank="1" showErrorMessage="1" promptTitle="Tähelepanu!" prompt="AMIF tulu peab võrduma AMIF kuluga." sqref="B11"/>
    <dataValidation type="list" allowBlank="1" showInputMessage="1" showErrorMessage="1" promptTitle="Tähelepanu!" prompt="Vali nimekirjast projekti valdkond!" sqref="B8">
      <formula1>Valdkond</formula1>
    </dataValidation>
    <dataValidation type="list" allowBlank="1" showInputMessage="1" showErrorMessage="1" errorTitle="Tähelepanu!" error="Vali ühik nimekirjast" promptTitle="Tähelepanu!" prompt="Vali ühik nimekirjast" sqref="D50:D52 D54:D60 D62:D64">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66">
      <formula1>ROUND(G65*7%,2)</formula1>
    </dataValidation>
    <dataValidation type="decimal" allowBlank="1" showInputMessage="1" showErrorMessage="1" errorTitle="Tähelepanu!" error="AMIF toetuse osakaal ei saa olla suurem kui 75%" promptTitle="Tähelepanu!" prompt="AMIF toetuse osakaal ei saa olla suurem kui 75%" sqref="D12">
      <formula1>0</formula1>
      <formula2>75</formula2>
    </dataValidation>
    <dataValidation type="decimal" operator="equal" allowBlank="1" showInputMessage="1" showErrorMessage="1" errorTitle="Tähelepanu!" error="Tervik peab olema 100%" promptTitle="Tähelepanu!" prompt="Osakaalude summa peab olema 100%" sqref="D17">
      <formula1>100</formula1>
    </dataValidation>
    <dataValidation type="decimal" operator="equal" allowBlank="1" showInputMessage="1" showErrorMessage="1" sqref="C17">
      <formula1>C30</formula1>
    </dataValidation>
    <dataValidation type="custom" allowBlank="1" showInputMessage="1" showErrorMessage="1" sqref="D13">
      <formula1>IF(SUM(D12:D16)&gt;100," ",100-(D12+D14+D15+D16))</formula1>
    </dataValidation>
  </dataValidations>
  <pageMargins left="0.7" right="0.7" top="0.75" bottom="0.75" header="0.3" footer="0.3"/>
  <pageSetup paperSize="9" orientation="portrait" r:id="rId1"/>
  <ignoredErrors>
    <ignoredError sqref="C14:C17 D17 B37 G67 G49"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O50"/>
  <sheetViews>
    <sheetView topLeftCell="A7" zoomScale="80" zoomScaleNormal="80" workbookViewId="0">
      <selection activeCell="D46" sqref="D46"/>
    </sheetView>
  </sheetViews>
  <sheetFormatPr defaultColWidth="9.140625" defaultRowHeight="15.75" x14ac:dyDescent="0.25"/>
  <cols>
    <col min="1" max="1" width="7" style="21" customWidth="1"/>
    <col min="2" max="2" width="36.28515625" style="21" customWidth="1"/>
    <col min="3" max="3" width="15.140625" style="21" customWidth="1"/>
    <col min="4" max="4" width="20.28515625" style="21" customWidth="1"/>
    <col min="5" max="5" width="17.42578125" style="21" customWidth="1"/>
    <col min="6" max="6" width="21.5703125" style="21" customWidth="1"/>
    <col min="7" max="7" width="15.140625" style="21" customWidth="1"/>
    <col min="8" max="8" width="21.85546875" style="21" customWidth="1"/>
    <col min="9" max="9" width="17" style="21" customWidth="1"/>
    <col min="10" max="10" width="21" style="21" customWidth="1"/>
    <col min="11" max="11" width="17" style="21" customWidth="1"/>
    <col min="12" max="12" width="20.85546875" style="21" customWidth="1"/>
    <col min="13" max="13" width="17" style="21" customWidth="1"/>
    <col min="14" max="14" width="21.140625" style="21" customWidth="1"/>
    <col min="15" max="15" width="17" style="21" customWidth="1"/>
    <col min="16" max="16384" width="9.140625" style="21"/>
  </cols>
  <sheetData>
    <row r="1" spans="1:15" x14ac:dyDescent="0.25">
      <c r="A1" s="33" t="str">
        <f>IF(G23=0,"",IF(G23=100,"","Tähelepanu! Tabel 1. Projekti maksumus ja tulud allikate lõikes (EUR), osakaalude summa ei moodusta 100%"))</f>
        <v/>
      </c>
    </row>
    <row r="2" spans="1:15" x14ac:dyDescent="0.25">
      <c r="A2" s="33" t="str">
        <f>IF(D23=D37,"","Tähelepanu! Tabel 1. Projekti maksumus ja tulud allikate lõikes (EUR). Projekti tegelikud tulud kokku ei ole võrdne projekti tegelike kuludega.")</f>
        <v/>
      </c>
    </row>
    <row r="3" spans="1:15" x14ac:dyDescent="0.25">
      <c r="A3" s="33" t="str">
        <f>IF(C45=D37,"","Tähelepanu! Tabel 3. Projekti kulud meetmete lõikes (EUR) kokku ei ole võrdne Tabel 2. Kuluaruande koond tegelikud kulud kokku")</f>
        <v/>
      </c>
      <c r="D3" s="38"/>
    </row>
    <row r="4" spans="1:15" x14ac:dyDescent="0.25">
      <c r="A4" s="82" t="s">
        <v>27</v>
      </c>
      <c r="B4" s="83"/>
      <c r="C4" s="83"/>
      <c r="D4" s="84"/>
    </row>
    <row r="5" spans="1:15" x14ac:dyDescent="0.25">
      <c r="A5" s="3" t="s">
        <v>69</v>
      </c>
    </row>
    <row r="6" spans="1:15" x14ac:dyDescent="0.25">
      <c r="A6" s="38" t="s">
        <v>47</v>
      </c>
      <c r="B6" s="30"/>
      <c r="C6" s="30" t="s">
        <v>175</v>
      </c>
      <c r="D6" s="30"/>
      <c r="E6" s="30"/>
      <c r="F6" s="30"/>
    </row>
    <row r="7" spans="1:15" x14ac:dyDescent="0.25">
      <c r="A7" s="38" t="s">
        <v>98</v>
      </c>
      <c r="B7" s="30"/>
      <c r="C7" s="30" t="s">
        <v>176</v>
      </c>
      <c r="D7" s="30"/>
      <c r="E7" s="30"/>
      <c r="F7" s="30"/>
    </row>
    <row r="8" spans="1:15" x14ac:dyDescent="0.25">
      <c r="A8" s="38" t="s">
        <v>101</v>
      </c>
      <c r="B8" s="30"/>
      <c r="C8" s="30" t="s">
        <v>177</v>
      </c>
      <c r="D8" s="30"/>
      <c r="E8" s="30"/>
      <c r="F8" s="30"/>
    </row>
    <row r="9" spans="1:15" x14ac:dyDescent="0.25">
      <c r="A9" s="38" t="s">
        <v>102</v>
      </c>
      <c r="B9" s="30"/>
      <c r="C9" s="30" t="s">
        <v>178</v>
      </c>
      <c r="D9" s="30"/>
      <c r="E9" s="30"/>
      <c r="F9" s="30"/>
    </row>
    <row r="10" spans="1:15" x14ac:dyDescent="0.25">
      <c r="A10" s="38" t="s">
        <v>1</v>
      </c>
      <c r="B10" s="30"/>
      <c r="C10" s="92" t="s">
        <v>253</v>
      </c>
      <c r="D10" s="37"/>
      <c r="E10" s="37"/>
      <c r="F10" s="37"/>
      <c r="G10" s="3"/>
    </row>
    <row r="11" spans="1:15" x14ac:dyDescent="0.25">
      <c r="A11" s="38"/>
      <c r="B11" s="30"/>
      <c r="C11" s="37"/>
      <c r="D11" s="37"/>
      <c r="E11" s="37"/>
      <c r="F11" s="37"/>
      <c r="G11" s="3"/>
    </row>
    <row r="12" spans="1:15" x14ac:dyDescent="0.25">
      <c r="A12" s="3"/>
      <c r="C12" s="37"/>
      <c r="D12" s="37"/>
      <c r="E12" s="37"/>
      <c r="F12" s="37"/>
      <c r="G12" s="3"/>
    </row>
    <row r="13" spans="1:15" x14ac:dyDescent="0.25">
      <c r="A13" s="3" t="s">
        <v>72</v>
      </c>
    </row>
    <row r="14" spans="1:15" x14ac:dyDescent="0.25">
      <c r="A14" s="39"/>
      <c r="B14" s="40"/>
      <c r="C14" s="40"/>
      <c r="D14" s="146" t="s">
        <v>70</v>
      </c>
      <c r="E14" s="146"/>
      <c r="F14" s="146"/>
      <c r="G14" s="146"/>
      <c r="H14" s="146"/>
      <c r="I14" s="146"/>
      <c r="J14" s="146"/>
      <c r="K14" s="146"/>
      <c r="L14" s="146"/>
      <c r="M14" s="146"/>
      <c r="N14" s="146"/>
      <c r="O14" s="146"/>
    </row>
    <row r="15" spans="1:15" x14ac:dyDescent="0.25">
      <c r="A15" s="39"/>
      <c r="B15" s="40"/>
      <c r="C15" s="40"/>
      <c r="D15" s="147" t="s">
        <v>74</v>
      </c>
      <c r="E15" s="60" t="s">
        <v>144</v>
      </c>
      <c r="F15" s="148" t="s">
        <v>74</v>
      </c>
      <c r="G15" s="60" t="s">
        <v>145</v>
      </c>
      <c r="H15" s="148" t="s">
        <v>74</v>
      </c>
      <c r="I15" s="60" t="s">
        <v>146</v>
      </c>
      <c r="J15" s="147" t="s">
        <v>74</v>
      </c>
      <c r="K15" s="60" t="s">
        <v>147</v>
      </c>
      <c r="L15" s="147" t="s">
        <v>74</v>
      </c>
      <c r="M15" s="60" t="s">
        <v>148</v>
      </c>
      <c r="N15" s="147" t="s">
        <v>74</v>
      </c>
      <c r="O15" s="97" t="s">
        <v>149</v>
      </c>
    </row>
    <row r="16" spans="1:15" x14ac:dyDescent="0.25">
      <c r="A16" s="39"/>
      <c r="B16" s="40" t="s">
        <v>16</v>
      </c>
      <c r="C16" s="40" t="s">
        <v>21</v>
      </c>
      <c r="D16" s="147"/>
      <c r="E16" s="60"/>
      <c r="F16" s="148"/>
      <c r="G16" s="60"/>
      <c r="H16" s="148"/>
      <c r="I16" s="97"/>
      <c r="J16" s="147"/>
      <c r="K16" s="97"/>
      <c r="L16" s="147"/>
      <c r="M16" s="97"/>
      <c r="N16" s="147"/>
      <c r="O16" s="97"/>
    </row>
    <row r="17" spans="1:15" x14ac:dyDescent="0.25">
      <c r="A17" s="42">
        <v>1</v>
      </c>
      <c r="B17" s="43" t="s">
        <v>4</v>
      </c>
      <c r="C17" s="64">
        <f>'A. Eelarve'!C12</f>
        <v>371242.86</v>
      </c>
      <c r="D17" s="23" t="s">
        <v>173</v>
      </c>
      <c r="E17" s="64">
        <v>61873.81</v>
      </c>
      <c r="F17" s="44" t="s">
        <v>163</v>
      </c>
      <c r="G17" s="64">
        <v>61873.81</v>
      </c>
      <c r="H17" s="44" t="s">
        <v>165</v>
      </c>
      <c r="I17" s="64">
        <v>61873.81</v>
      </c>
      <c r="J17" s="44" t="s">
        <v>167</v>
      </c>
      <c r="K17" s="64">
        <v>61873.81</v>
      </c>
      <c r="L17" s="44" t="s">
        <v>169</v>
      </c>
      <c r="M17" s="64">
        <v>61873.81</v>
      </c>
      <c r="N17" s="44" t="s">
        <v>171</v>
      </c>
      <c r="O17" s="64">
        <v>61873.81</v>
      </c>
    </row>
    <row r="18" spans="1:15" x14ac:dyDescent="0.25">
      <c r="A18" s="42">
        <v>2</v>
      </c>
      <c r="B18" s="43" t="s">
        <v>18</v>
      </c>
      <c r="C18" s="64">
        <f>'A. Eelarve'!C13</f>
        <v>123747.62</v>
      </c>
      <c r="D18" s="23" t="s">
        <v>174</v>
      </c>
      <c r="E18" s="64">
        <v>20624.599999999999</v>
      </c>
      <c r="F18" s="44" t="s">
        <v>164</v>
      </c>
      <c r="G18" s="64">
        <v>20624.599999999999</v>
      </c>
      <c r="H18" s="44" t="s">
        <v>166</v>
      </c>
      <c r="I18" s="64">
        <v>20624.599999999999</v>
      </c>
      <c r="J18" s="44" t="s">
        <v>168</v>
      </c>
      <c r="K18" s="64">
        <v>20624.599999999999</v>
      </c>
      <c r="L18" s="44" t="s">
        <v>170</v>
      </c>
      <c r="M18" s="64">
        <v>20624.599999999999</v>
      </c>
      <c r="N18" s="44" t="s">
        <v>172</v>
      </c>
      <c r="O18" s="64">
        <v>20624.62</v>
      </c>
    </row>
    <row r="19" spans="1:15" x14ac:dyDescent="0.25">
      <c r="A19" s="42">
        <v>3</v>
      </c>
      <c r="B19" s="43" t="s">
        <v>20</v>
      </c>
      <c r="C19" s="64">
        <f>'A. Eelarve'!C14</f>
        <v>0</v>
      </c>
      <c r="D19" s="44"/>
      <c r="E19" s="64"/>
      <c r="F19" s="44"/>
      <c r="G19" s="64"/>
      <c r="H19" s="44"/>
      <c r="I19" s="44"/>
      <c r="J19" s="44"/>
      <c r="K19" s="44"/>
      <c r="L19" s="44"/>
      <c r="M19" s="44"/>
      <c r="N19" s="44"/>
      <c r="O19" s="44"/>
    </row>
    <row r="20" spans="1:15" x14ac:dyDescent="0.25">
      <c r="A20" s="42">
        <v>4</v>
      </c>
      <c r="B20" s="43" t="s">
        <v>19</v>
      </c>
      <c r="C20" s="64">
        <f>'A. Eelarve'!C15</f>
        <v>0</v>
      </c>
      <c r="D20" s="44"/>
      <c r="E20" s="64"/>
      <c r="F20" s="44"/>
      <c r="G20" s="64"/>
      <c r="H20" s="44"/>
      <c r="I20" s="44"/>
      <c r="J20" s="44"/>
      <c r="K20" s="44"/>
      <c r="L20" s="44"/>
      <c r="M20" s="44"/>
      <c r="N20" s="44"/>
      <c r="O20" s="44"/>
    </row>
    <row r="21" spans="1:15" x14ac:dyDescent="0.25">
      <c r="A21" s="42">
        <v>5</v>
      </c>
      <c r="B21" s="43" t="s">
        <v>50</v>
      </c>
      <c r="C21" s="64">
        <f>'A. Eelarve'!C16</f>
        <v>0</v>
      </c>
      <c r="D21" s="44"/>
      <c r="E21" s="64"/>
      <c r="F21" s="44"/>
      <c r="G21" s="64"/>
      <c r="H21" s="44"/>
      <c r="I21" s="44"/>
      <c r="J21" s="44"/>
      <c r="K21" s="44"/>
      <c r="L21" s="44"/>
      <c r="M21" s="44"/>
      <c r="N21" s="44"/>
      <c r="O21" s="44"/>
    </row>
    <row r="22" spans="1:15" x14ac:dyDescent="0.25">
      <c r="A22" s="130" t="s">
        <v>61</v>
      </c>
      <c r="B22" s="131"/>
      <c r="C22" s="50">
        <f>SUM(C17:C21)</f>
        <v>494990.48</v>
      </c>
      <c r="D22" s="45"/>
      <c r="E22" s="50">
        <f>SUM(E17:E21)</f>
        <v>82498.41</v>
      </c>
      <c r="F22" s="45"/>
      <c r="G22" s="50">
        <f>SUM(G17:G21)</f>
        <v>82498.41</v>
      </c>
      <c r="H22" s="45"/>
      <c r="I22" s="50">
        <f>SUM(I17:I21)</f>
        <v>82498.41</v>
      </c>
      <c r="J22" s="50"/>
      <c r="K22" s="50">
        <f>SUM(K17:K21)</f>
        <v>82498.41</v>
      </c>
      <c r="L22" s="50"/>
      <c r="M22" s="50">
        <f>SUM(M17:M21)</f>
        <v>82498.41</v>
      </c>
      <c r="N22" s="50"/>
      <c r="O22" s="50">
        <f>SUM(O17:O21)</f>
        <v>82498.429999999993</v>
      </c>
    </row>
    <row r="24" spans="1:15" x14ac:dyDescent="0.25">
      <c r="A24" s="3" t="s">
        <v>73</v>
      </c>
    </row>
    <row r="25" spans="1:15" x14ac:dyDescent="0.25">
      <c r="A25" s="152" t="s">
        <v>16</v>
      </c>
      <c r="B25" s="153"/>
      <c r="C25" s="149" t="s">
        <v>21</v>
      </c>
      <c r="D25" s="160" t="s">
        <v>70</v>
      </c>
      <c r="E25" s="161"/>
      <c r="F25" s="161"/>
      <c r="G25" s="161"/>
      <c r="H25" s="161"/>
      <c r="I25" s="161"/>
      <c r="J25" s="161"/>
      <c r="K25" s="161"/>
      <c r="L25" s="161"/>
      <c r="M25" s="161"/>
      <c r="N25" s="161"/>
      <c r="O25" s="162"/>
    </row>
    <row r="26" spans="1:15" x14ac:dyDescent="0.25">
      <c r="A26" s="154"/>
      <c r="B26" s="155"/>
      <c r="C26" s="150"/>
      <c r="D26" s="158" t="s">
        <v>144</v>
      </c>
      <c r="E26" s="159"/>
      <c r="F26" s="158" t="s">
        <v>145</v>
      </c>
      <c r="G26" s="159"/>
      <c r="H26" s="158" t="s">
        <v>146</v>
      </c>
      <c r="I26" s="159"/>
      <c r="J26" s="158" t="s">
        <v>147</v>
      </c>
      <c r="K26" s="159"/>
      <c r="L26" s="158" t="s">
        <v>148</v>
      </c>
      <c r="M26" s="159"/>
      <c r="N26" s="158" t="s">
        <v>149</v>
      </c>
      <c r="O26" s="159"/>
    </row>
    <row r="27" spans="1:15" ht="36" customHeight="1" x14ac:dyDescent="0.25">
      <c r="A27" s="156"/>
      <c r="B27" s="157"/>
      <c r="C27" s="151"/>
      <c r="D27" s="41" t="s">
        <v>71</v>
      </c>
      <c r="E27" s="61" t="s">
        <v>17</v>
      </c>
      <c r="F27" s="41" t="s">
        <v>71</v>
      </c>
      <c r="G27" s="61" t="s">
        <v>17</v>
      </c>
      <c r="H27" s="100" t="s">
        <v>71</v>
      </c>
      <c r="I27" s="61"/>
      <c r="J27" s="100" t="s">
        <v>71</v>
      </c>
      <c r="K27" s="61"/>
      <c r="L27" s="100" t="s">
        <v>71</v>
      </c>
      <c r="M27" s="61"/>
      <c r="N27" s="100" t="s">
        <v>71</v>
      </c>
      <c r="O27" s="61"/>
    </row>
    <row r="28" spans="1:15" x14ac:dyDescent="0.25">
      <c r="A28" s="42">
        <v>1</v>
      </c>
      <c r="B28" s="43" t="s">
        <v>4</v>
      </c>
      <c r="C28" s="64">
        <f>E28+G28+H28</f>
        <v>166432.62</v>
      </c>
      <c r="D28" s="104">
        <v>42215</v>
      </c>
      <c r="E28" s="68">
        <v>61873.81</v>
      </c>
      <c r="F28" s="29">
        <v>42543</v>
      </c>
      <c r="G28" s="68">
        <v>61873.81</v>
      </c>
      <c r="H28" s="126">
        <v>42685</v>
      </c>
      <c r="I28" s="68">
        <v>61873.81</v>
      </c>
      <c r="J28" s="99"/>
      <c r="K28" s="99"/>
      <c r="L28" s="99"/>
      <c r="M28" s="99"/>
      <c r="N28" s="99"/>
      <c r="O28" s="99"/>
    </row>
    <row r="29" spans="1:15" x14ac:dyDescent="0.25">
      <c r="A29" s="42">
        <v>2</v>
      </c>
      <c r="B29" s="43" t="s">
        <v>18</v>
      </c>
      <c r="C29" s="64">
        <f>E29+G29+H29</f>
        <v>83934.2</v>
      </c>
      <c r="D29" s="29">
        <v>42215</v>
      </c>
      <c r="E29" s="68">
        <v>20624.599999999999</v>
      </c>
      <c r="F29" s="29">
        <v>42543</v>
      </c>
      <c r="G29" s="68">
        <v>20624.599999999999</v>
      </c>
      <c r="H29" s="126">
        <v>42685</v>
      </c>
      <c r="I29" s="68">
        <v>20624.599999999999</v>
      </c>
      <c r="J29" s="99"/>
      <c r="K29" s="99"/>
      <c r="L29" s="99"/>
      <c r="M29" s="99"/>
      <c r="N29" s="99"/>
      <c r="O29" s="99"/>
    </row>
    <row r="30" spans="1:15" x14ac:dyDescent="0.25">
      <c r="A30" s="42">
        <v>3</v>
      </c>
      <c r="B30" s="43" t="s">
        <v>20</v>
      </c>
      <c r="C30" s="64">
        <f>E30+G30+H30</f>
        <v>0</v>
      </c>
      <c r="D30" s="29"/>
      <c r="E30" s="68"/>
      <c r="F30" s="29"/>
      <c r="G30" s="68"/>
      <c r="H30" s="126"/>
      <c r="I30" s="99"/>
      <c r="J30" s="99"/>
      <c r="K30" s="99"/>
      <c r="L30" s="99"/>
      <c r="M30" s="99"/>
      <c r="N30" s="99"/>
      <c r="O30" s="99"/>
    </row>
    <row r="31" spans="1:15" x14ac:dyDescent="0.25">
      <c r="A31" s="42">
        <v>4</v>
      </c>
      <c r="B31" s="43" t="s">
        <v>19</v>
      </c>
      <c r="C31" s="64">
        <f>E31+G31+H31</f>
        <v>0</v>
      </c>
      <c r="D31" s="29"/>
      <c r="E31" s="68"/>
      <c r="F31" s="29"/>
      <c r="G31" s="68"/>
      <c r="H31" s="126"/>
      <c r="I31" s="99"/>
      <c r="J31" s="99"/>
      <c r="K31" s="99"/>
      <c r="L31" s="99"/>
      <c r="M31" s="99"/>
      <c r="N31" s="99"/>
      <c r="O31" s="99"/>
    </row>
    <row r="32" spans="1:15" x14ac:dyDescent="0.25">
      <c r="A32" s="42">
        <v>5</v>
      </c>
      <c r="B32" s="43" t="s">
        <v>50</v>
      </c>
      <c r="C32" s="64">
        <f>E32+G32+H32</f>
        <v>0</v>
      </c>
      <c r="D32" s="29"/>
      <c r="E32" s="68"/>
      <c r="F32" s="29"/>
      <c r="G32" s="68"/>
      <c r="H32" s="99"/>
      <c r="I32" s="99"/>
      <c r="J32" s="99"/>
      <c r="K32" s="99"/>
      <c r="L32" s="99"/>
      <c r="M32" s="99"/>
      <c r="N32" s="99"/>
      <c r="O32" s="99"/>
    </row>
    <row r="33" spans="1:15" x14ac:dyDescent="0.25">
      <c r="A33" s="130" t="s">
        <v>61</v>
      </c>
      <c r="B33" s="131"/>
      <c r="C33" s="50">
        <f>SUM(C28:C32)</f>
        <v>250366.82</v>
      </c>
      <c r="D33" s="45"/>
      <c r="E33" s="50">
        <f>SUM(E28:E32)</f>
        <v>82498.41</v>
      </c>
      <c r="F33" s="45"/>
      <c r="G33" s="50">
        <f>SUM(G28:G32)</f>
        <v>82498.41</v>
      </c>
      <c r="H33" s="45"/>
      <c r="I33" s="50">
        <f>SUM(I28:I32)</f>
        <v>82498.41</v>
      </c>
      <c r="J33" s="50"/>
      <c r="K33" s="50"/>
      <c r="L33" s="50"/>
      <c r="M33" s="50"/>
      <c r="N33" s="50"/>
      <c r="O33" s="50"/>
    </row>
    <row r="36" spans="1:15" x14ac:dyDescent="0.25">
      <c r="A36" s="3" t="s">
        <v>212</v>
      </c>
    </row>
    <row r="38" spans="1:15" ht="15" customHeight="1" x14ac:dyDescent="0.25">
      <c r="A38" s="145" t="s">
        <v>254</v>
      </c>
      <c r="B38" s="145"/>
      <c r="C38" s="145"/>
      <c r="D38" s="145"/>
      <c r="E38" s="145"/>
      <c r="F38" s="145"/>
      <c r="G38" s="119"/>
    </row>
    <row r="39" spans="1:15" x14ac:dyDescent="0.25">
      <c r="A39" s="145"/>
      <c r="B39" s="145"/>
      <c r="C39" s="145"/>
      <c r="D39" s="145"/>
      <c r="E39" s="145"/>
      <c r="F39" s="145"/>
      <c r="G39" s="119"/>
    </row>
    <row r="42" spans="1:15" x14ac:dyDescent="0.25">
      <c r="A42" s="21" t="s">
        <v>89</v>
      </c>
    </row>
    <row r="43" spans="1:15" x14ac:dyDescent="0.25">
      <c r="A43" s="21" t="s">
        <v>281</v>
      </c>
    </row>
    <row r="44" spans="1:15" x14ac:dyDescent="0.25">
      <c r="A44" s="21" t="s">
        <v>282</v>
      </c>
    </row>
    <row r="45" spans="1:15" x14ac:dyDescent="0.25">
      <c r="A45" s="21" t="s">
        <v>175</v>
      </c>
    </row>
    <row r="48" spans="1:15" x14ac:dyDescent="0.25">
      <c r="A48" s="98" t="s">
        <v>179</v>
      </c>
    </row>
    <row r="50" spans="1:6" x14ac:dyDescent="0.25">
      <c r="A50" s="98"/>
      <c r="F50" s="98"/>
    </row>
  </sheetData>
  <sheetProtection selectLockedCells="1"/>
  <mergeCells count="19">
    <mergeCell ref="J26:K26"/>
    <mergeCell ref="L26:M26"/>
    <mergeCell ref="N26:O26"/>
    <mergeCell ref="A38:F39"/>
    <mergeCell ref="D14:O14"/>
    <mergeCell ref="J15:J16"/>
    <mergeCell ref="L15:L16"/>
    <mergeCell ref="N15:N16"/>
    <mergeCell ref="F15:F16"/>
    <mergeCell ref="H15:H16"/>
    <mergeCell ref="C25:C27"/>
    <mergeCell ref="A25:B27"/>
    <mergeCell ref="A22:B22"/>
    <mergeCell ref="A33:B33"/>
    <mergeCell ref="D26:E26"/>
    <mergeCell ref="F26:G26"/>
    <mergeCell ref="D15:D16"/>
    <mergeCell ref="D25:O25"/>
    <mergeCell ref="H26:I26"/>
  </mergeCells>
  <dataValidations count="2">
    <dataValidation type="decimal" operator="equal" allowBlank="1" showInputMessage="1" showErrorMessage="1" sqref="C33:D33 C22:D22">
      <formula1>C32</formula1>
    </dataValidation>
    <dataValidation operator="equal" allowBlank="1" showErrorMessage="1" promptTitle="Tähelepanu!" prompt="AMIF tulu peab võrduma AMIF kuluga." sqref="B16 A25"/>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S51"/>
  <sheetViews>
    <sheetView topLeftCell="A16" zoomScale="70" zoomScaleNormal="70" workbookViewId="0">
      <selection activeCell="R31" sqref="R31"/>
    </sheetView>
  </sheetViews>
  <sheetFormatPr defaultColWidth="9.140625" defaultRowHeight="15.75" x14ac:dyDescent="0.25"/>
  <cols>
    <col min="1" max="1" width="25.28515625" style="1" customWidth="1"/>
    <col min="2" max="2" width="41.85546875" style="1" customWidth="1"/>
    <col min="3" max="3" width="17.28515625" style="1" customWidth="1"/>
    <col min="4" max="4" width="18.28515625" style="1" customWidth="1"/>
    <col min="5" max="5" width="18.140625" style="1" customWidth="1"/>
    <col min="6" max="9" width="18.140625" style="21" customWidth="1"/>
    <col min="10" max="10" width="17.85546875" style="1" customWidth="1"/>
    <col min="11" max="11" width="11.42578125" style="1" customWidth="1"/>
    <col min="12" max="14" width="9.140625" style="1"/>
    <col min="15" max="15" width="9.140625" style="1" customWidth="1"/>
    <col min="16" max="17" width="9.140625" style="1"/>
    <col min="18" max="18" width="10.7109375" style="1" customWidth="1"/>
    <col min="19" max="19" width="8.85546875" style="1" customWidth="1"/>
    <col min="20" max="16384" width="9.140625" style="1"/>
  </cols>
  <sheetData>
    <row r="1" spans="1:19" s="21" customFormat="1" x14ac:dyDescent="0.25">
      <c r="A1" s="33" t="str">
        <f>IF(K21=0,"",IF(K21=100,"","Tähelepanu! Tabel 1. Projekti maksumus ja tulud allikate lõikes (EUR), osakaalude summa ei moodusta 100%"))</f>
        <v/>
      </c>
    </row>
    <row r="2" spans="1:19" s="21" customFormat="1" x14ac:dyDescent="0.25">
      <c r="A2" s="33" t="str">
        <f>IF(D21=D31,"","Tähelepanu! Tabel 1. Projekti maksumus ja tulud allikate lõikes (EUR). Projekti tegelikud tulud kokku ei ole võrdne projekti tegelike kuludega.")</f>
        <v/>
      </c>
    </row>
    <row r="3" spans="1:19" s="21" customFormat="1" x14ac:dyDescent="0.25">
      <c r="A3" s="85" t="str">
        <f>IF(C39=D31,"","Tähelepanu! Tabel 3. Projekti kulud meetmete lõikes (EUR) kokku ei ole võrdne Tabel 2. Kuluaruande koond tegelikud kulud kokku")</f>
        <v/>
      </c>
      <c r="B3" s="83"/>
      <c r="D3" s="38"/>
    </row>
    <row r="4" spans="1:19" s="21" customFormat="1" x14ac:dyDescent="0.25">
      <c r="A4" s="82" t="s">
        <v>27</v>
      </c>
      <c r="B4" s="83"/>
      <c r="D4" s="38"/>
    </row>
    <row r="5" spans="1:19" x14ac:dyDescent="0.25">
      <c r="A5" s="3" t="s">
        <v>0</v>
      </c>
    </row>
    <row r="6" spans="1:19" s="30" customFormat="1" x14ac:dyDescent="0.25">
      <c r="A6" s="38" t="s">
        <v>47</v>
      </c>
      <c r="B6" s="30" t="s">
        <v>175</v>
      </c>
    </row>
    <row r="7" spans="1:19" s="30" customFormat="1" x14ac:dyDescent="0.25">
      <c r="A7" s="38" t="s">
        <v>98</v>
      </c>
      <c r="B7" s="30" t="s">
        <v>176</v>
      </c>
    </row>
    <row r="8" spans="1:19" s="30" customFormat="1" x14ac:dyDescent="0.25">
      <c r="A8" s="38" t="s">
        <v>101</v>
      </c>
      <c r="B8" s="30" t="s">
        <v>177</v>
      </c>
    </row>
    <row r="9" spans="1:19" s="30" customFormat="1" x14ac:dyDescent="0.25">
      <c r="A9" s="38" t="s">
        <v>102</v>
      </c>
      <c r="B9" s="30" t="s">
        <v>178</v>
      </c>
    </row>
    <row r="10" spans="1:19" s="30" customFormat="1" x14ac:dyDescent="0.25">
      <c r="A10" s="38" t="s">
        <v>1</v>
      </c>
      <c r="B10" s="30" t="s">
        <v>253</v>
      </c>
      <c r="C10" s="37"/>
      <c r="D10" s="37"/>
      <c r="E10" s="37"/>
      <c r="F10" s="37"/>
      <c r="G10" s="37"/>
      <c r="H10" s="37"/>
      <c r="I10" s="37"/>
      <c r="J10" s="37"/>
      <c r="K10" s="37"/>
      <c r="L10" s="37"/>
      <c r="M10" s="37"/>
      <c r="N10" s="37"/>
      <c r="O10" s="37"/>
      <c r="P10" s="37"/>
      <c r="Q10" s="37"/>
      <c r="R10" s="37"/>
      <c r="S10" s="37"/>
    </row>
    <row r="11" spans="1:19" x14ac:dyDescent="0.25">
      <c r="A11" s="79" t="s">
        <v>49</v>
      </c>
      <c r="B11" s="1" t="s">
        <v>30</v>
      </c>
      <c r="C11" s="7"/>
      <c r="D11" s="6"/>
      <c r="E11" s="6"/>
      <c r="F11" s="6"/>
      <c r="G11" s="6"/>
      <c r="H11" s="6"/>
      <c r="I11" s="6"/>
      <c r="J11" s="6"/>
      <c r="K11" s="6"/>
      <c r="L11" s="6"/>
      <c r="M11" s="6"/>
      <c r="N11" s="6"/>
      <c r="O11" s="6"/>
      <c r="P11" s="6"/>
      <c r="Q11" s="6"/>
      <c r="R11" s="6"/>
      <c r="S11" s="6"/>
    </row>
    <row r="12" spans="1:19" x14ac:dyDescent="0.25">
      <c r="L12" s="6"/>
      <c r="M12" s="6"/>
      <c r="N12" s="6"/>
      <c r="O12" s="6"/>
      <c r="P12" s="6"/>
      <c r="Q12" s="6"/>
      <c r="R12" s="6"/>
      <c r="S12" s="6"/>
    </row>
    <row r="14" spans="1:19" x14ac:dyDescent="0.25">
      <c r="A14" s="173" t="s">
        <v>62</v>
      </c>
      <c r="B14" s="173"/>
      <c r="C14" s="26"/>
      <c r="D14" s="26"/>
    </row>
    <row r="15" spans="1:19" ht="78.75" x14ac:dyDescent="0.25">
      <c r="A15" s="39"/>
      <c r="B15" s="40" t="s">
        <v>16</v>
      </c>
      <c r="C15" s="41" t="s">
        <v>67</v>
      </c>
      <c r="D15" s="41" t="s">
        <v>68</v>
      </c>
      <c r="E15" s="41" t="s">
        <v>150</v>
      </c>
      <c r="F15" s="41" t="s">
        <v>152</v>
      </c>
      <c r="G15" s="41" t="s">
        <v>154</v>
      </c>
      <c r="H15" s="41" t="s">
        <v>156</v>
      </c>
      <c r="I15" s="41" t="s">
        <v>158</v>
      </c>
      <c r="J15" s="41" t="s">
        <v>160</v>
      </c>
      <c r="K15" s="27" t="s">
        <v>60</v>
      </c>
    </row>
    <row r="16" spans="1:19" x14ac:dyDescent="0.25">
      <c r="A16" s="42">
        <v>1</v>
      </c>
      <c r="B16" s="43" t="s">
        <v>4</v>
      </c>
      <c r="C16" s="64">
        <f>'A. Eelarve'!C12</f>
        <v>371242.86</v>
      </c>
      <c r="D16" s="64">
        <f>E16+J16+F16+G16+H16+I16</f>
        <v>48046.270000000004</v>
      </c>
      <c r="E16" s="64">
        <f>ROUND($E$31*K16/100,2)</f>
        <v>5360.33</v>
      </c>
      <c r="F16" s="23">
        <f>(F31*K16)/100</f>
        <v>21139.53</v>
      </c>
      <c r="G16" s="64">
        <v>21546.41</v>
      </c>
      <c r="H16" s="64"/>
      <c r="I16" s="64"/>
      <c r="J16" s="64">
        <f>ROUND($J$31*K16/100,2)</f>
        <v>0</v>
      </c>
      <c r="K16" s="65">
        <f>'A. Eelarve'!D12</f>
        <v>75</v>
      </c>
    </row>
    <row r="17" spans="1:14" x14ac:dyDescent="0.25">
      <c r="A17" s="42">
        <v>2</v>
      </c>
      <c r="B17" s="43" t="s">
        <v>18</v>
      </c>
      <c r="C17" s="64">
        <f>'A. Eelarve'!C13</f>
        <v>123747.62</v>
      </c>
      <c r="D17" s="64">
        <f t="shared" ref="D17:D20" si="0">E17+J17+F17+G17+H17+I17</f>
        <v>16015.419999999998</v>
      </c>
      <c r="E17" s="64">
        <f>ROUND($E$31*K17/100,2)</f>
        <v>1786.78</v>
      </c>
      <c r="F17" s="23">
        <f>(K17*F31)/100</f>
        <v>7046.5099999999984</v>
      </c>
      <c r="G17" s="64">
        <v>7182.13</v>
      </c>
      <c r="H17" s="64"/>
      <c r="I17" s="64"/>
      <c r="J17" s="64">
        <f>ROUND($J$31*K17/100,2)</f>
        <v>0</v>
      </c>
      <c r="K17" s="65">
        <f>'A. Eelarve'!D13</f>
        <v>25</v>
      </c>
      <c r="L17" s="6"/>
    </row>
    <row r="18" spans="1:14" s="21" customFormat="1" x14ac:dyDescent="0.25">
      <c r="A18" s="42">
        <v>3</v>
      </c>
      <c r="B18" s="43" t="s">
        <v>20</v>
      </c>
      <c r="C18" s="64">
        <f>'A. Eelarve'!C14</f>
        <v>0</v>
      </c>
      <c r="D18" s="64">
        <f t="shared" si="0"/>
        <v>0</v>
      </c>
      <c r="E18" s="64">
        <f>ROUND($E$31*K18/100,2)</f>
        <v>0</v>
      </c>
      <c r="F18" s="23">
        <f t="shared" ref="F18:F20" si="1">(E32*K18)/100</f>
        <v>0</v>
      </c>
      <c r="G18" s="64">
        <v>0</v>
      </c>
      <c r="H18" s="64"/>
      <c r="I18" s="64"/>
      <c r="J18" s="64">
        <f>ROUND($J$31*K18/100,2)</f>
        <v>0</v>
      </c>
      <c r="K18" s="65">
        <f>'A. Eelarve'!D14</f>
        <v>0</v>
      </c>
      <c r="L18" s="6"/>
    </row>
    <row r="19" spans="1:14" x14ac:dyDescent="0.25">
      <c r="A19" s="42">
        <v>4</v>
      </c>
      <c r="B19" s="43" t="s">
        <v>19</v>
      </c>
      <c r="C19" s="64">
        <f>'A. Eelarve'!C15</f>
        <v>0</v>
      </c>
      <c r="D19" s="64">
        <f t="shared" si="0"/>
        <v>0</v>
      </c>
      <c r="E19" s="64">
        <f>ROUND($E$31*K19/100,2)</f>
        <v>0</v>
      </c>
      <c r="F19" s="23">
        <f t="shared" si="1"/>
        <v>0</v>
      </c>
      <c r="G19" s="64">
        <v>0</v>
      </c>
      <c r="H19" s="64"/>
      <c r="I19" s="64"/>
      <c r="J19" s="64">
        <f>ROUND($J$31*K19/100,2)</f>
        <v>0</v>
      </c>
      <c r="K19" s="65">
        <f>'A. Eelarve'!D15</f>
        <v>0</v>
      </c>
    </row>
    <row r="20" spans="1:14" s="21" customFormat="1" x14ac:dyDescent="0.25">
      <c r="A20" s="42">
        <v>5</v>
      </c>
      <c r="B20" s="43" t="s">
        <v>50</v>
      </c>
      <c r="C20" s="64">
        <f>'A. Eelarve'!C16</f>
        <v>0</v>
      </c>
      <c r="D20" s="64">
        <f t="shared" si="0"/>
        <v>0</v>
      </c>
      <c r="E20" s="64">
        <f>ROUND($E$31*K20/100,2)</f>
        <v>0</v>
      </c>
      <c r="F20" s="23">
        <f t="shared" si="1"/>
        <v>0</v>
      </c>
      <c r="G20" s="64">
        <v>0</v>
      </c>
      <c r="H20" s="64"/>
      <c r="I20" s="64"/>
      <c r="J20" s="64">
        <f>ROUND($J$31*K20/100,2)</f>
        <v>0</v>
      </c>
      <c r="K20" s="65">
        <f>'A. Eelarve'!D16</f>
        <v>0</v>
      </c>
    </row>
    <row r="21" spans="1:14" x14ac:dyDescent="0.25">
      <c r="A21" s="130" t="s">
        <v>61</v>
      </c>
      <c r="B21" s="131"/>
      <c r="C21" s="102">
        <f>SUM(C16:C20)</f>
        <v>494990.48</v>
      </c>
      <c r="D21" s="102">
        <f>E21+J21+F21+G21+H21+I21</f>
        <v>64061.689999999995</v>
      </c>
      <c r="E21" s="102">
        <f>SUM(E16:E20)</f>
        <v>7147.11</v>
      </c>
      <c r="F21" s="102">
        <f>F16+F17</f>
        <v>28186.039999999997</v>
      </c>
      <c r="G21" s="102">
        <f>SUM(G16:G20)</f>
        <v>28728.54</v>
      </c>
      <c r="H21" s="102"/>
      <c r="I21" s="102"/>
      <c r="J21" s="102">
        <f>SUM(J16:J20)</f>
        <v>0</v>
      </c>
      <c r="K21" s="103">
        <f>SUM(K16:K20)</f>
        <v>100</v>
      </c>
    </row>
    <row r="24" spans="1:14" s="21" customFormat="1" x14ac:dyDescent="0.25">
      <c r="A24" s="8" t="s">
        <v>97</v>
      </c>
      <c r="B24" s="1"/>
      <c r="C24" s="7"/>
      <c r="D24" s="6"/>
      <c r="E24" s="6"/>
      <c r="F24" s="6"/>
      <c r="G24" s="6"/>
      <c r="H24" s="6"/>
      <c r="I24" s="6"/>
      <c r="J24" s="6"/>
      <c r="K24" s="6"/>
    </row>
    <row r="25" spans="1:14" ht="78.75" customHeight="1" x14ac:dyDescent="0.25">
      <c r="A25" s="167" t="s">
        <v>2</v>
      </c>
      <c r="B25" s="167" t="s">
        <v>3</v>
      </c>
      <c r="C25" s="169" t="s">
        <v>15</v>
      </c>
      <c r="D25" s="31" t="s">
        <v>26</v>
      </c>
      <c r="E25" s="163" t="s">
        <v>151</v>
      </c>
      <c r="F25" s="163" t="s">
        <v>153</v>
      </c>
      <c r="G25" s="163" t="s">
        <v>155</v>
      </c>
      <c r="H25" s="163" t="s">
        <v>157</v>
      </c>
      <c r="I25" s="163" t="s">
        <v>159</v>
      </c>
      <c r="J25" s="163" t="s">
        <v>161</v>
      </c>
      <c r="K25" s="32" t="s">
        <v>6</v>
      </c>
    </row>
    <row r="26" spans="1:14" s="14" customFormat="1" x14ac:dyDescent="0.25">
      <c r="A26" s="168"/>
      <c r="B26" s="168"/>
      <c r="C26" s="170"/>
      <c r="D26" s="4" t="s">
        <v>5</v>
      </c>
      <c r="E26" s="164"/>
      <c r="F26" s="164"/>
      <c r="G26" s="164"/>
      <c r="H26" s="164"/>
      <c r="I26" s="164"/>
      <c r="J26" s="164"/>
      <c r="K26" s="24"/>
    </row>
    <row r="27" spans="1:14" s="14" customFormat="1" x14ac:dyDescent="0.25">
      <c r="A27" s="10" t="s">
        <v>39</v>
      </c>
      <c r="B27" s="10" t="s">
        <v>7</v>
      </c>
      <c r="C27" s="71">
        <f>'A. Eelarve'!C21</f>
        <v>27632.48</v>
      </c>
      <c r="D27" s="71">
        <f>SUM(E27:J27)</f>
        <v>13802.740000000002</v>
      </c>
      <c r="E27" s="71">
        <f>'C1. Tööjõukulud'!H31</f>
        <v>4605.4300000000012</v>
      </c>
      <c r="F27" s="71">
        <f>'C1. Tööjõukulud'!H56</f>
        <v>4605.420000000001</v>
      </c>
      <c r="G27" s="71">
        <f>'C1. Tööjõukulud'!H81</f>
        <v>4591.8900000000003</v>
      </c>
      <c r="H27" s="71">
        <f>'C1. Tööjõukulud'!H87</f>
        <v>0</v>
      </c>
      <c r="I27" s="71">
        <f>'C1. Tööjõukulud'!H92</f>
        <v>0</v>
      </c>
      <c r="J27" s="71">
        <f>'C1. Tööjõukulud'!H100</f>
        <v>0</v>
      </c>
      <c r="K27" s="71">
        <f>IFERROR(ROUND(D27/C27*100,2),0)</f>
        <v>49.95</v>
      </c>
      <c r="N27"/>
    </row>
    <row r="28" spans="1:14" x14ac:dyDescent="0.25">
      <c r="A28" s="10" t="s">
        <v>10</v>
      </c>
      <c r="B28" s="11" t="s">
        <v>11</v>
      </c>
      <c r="C28" s="71">
        <f>'A. Eelarve'!C23</f>
        <v>466656</v>
      </c>
      <c r="D28" s="71">
        <f t="shared" ref="D28:D29" si="2">SUM(E28:J28)</f>
        <v>50258.95</v>
      </c>
      <c r="E28" s="71">
        <f>' C3. Sihtrühmaga seotud kulud'!H22</f>
        <v>2541.6799999999998</v>
      </c>
      <c r="F28" s="71">
        <f>' C3. Sihtrühmaga seotud kulud'!H51</f>
        <v>23580.619999999995</v>
      </c>
      <c r="G28" s="71">
        <f>' C3. Sihtrühmaga seotud kulud'!H79</f>
        <v>24136.649999999998</v>
      </c>
      <c r="H28" s="71">
        <f>' C3. Sihtrühmaga seotud kulud'!H85</f>
        <v>0</v>
      </c>
      <c r="I28" s="71">
        <f>' C3. Sihtrühmaga seotud kulud'!H91</f>
        <v>0</v>
      </c>
      <c r="J28" s="71">
        <f>' C3. Sihtrühmaga seotud kulud'!H97</f>
        <v>0</v>
      </c>
      <c r="K28" s="71">
        <f>IFERROR(ROUND(D28/C28*100,2),0)</f>
        <v>10.77</v>
      </c>
    </row>
    <row r="29" spans="1:14" s="21" customFormat="1" x14ac:dyDescent="0.25">
      <c r="A29" s="10" t="s">
        <v>93</v>
      </c>
      <c r="B29" s="11" t="s">
        <v>90</v>
      </c>
      <c r="C29" s="71">
        <f>'A. Eelarve'!C27</f>
        <v>702</v>
      </c>
      <c r="D29" s="71">
        <f t="shared" si="2"/>
        <v>0</v>
      </c>
      <c r="E29" s="71">
        <f>'C7. Muud otsesed kulud'!H12</f>
        <v>0</v>
      </c>
      <c r="F29" s="71">
        <f>'C7. Muud otsesed kulud'!H17</f>
        <v>0</v>
      </c>
      <c r="G29" s="71">
        <f>'C7. Muud otsesed kulud'!H23</f>
        <v>0</v>
      </c>
      <c r="H29" s="71">
        <f>'C7. Muud otsesed kulud'!H30</f>
        <v>0</v>
      </c>
      <c r="I29" s="71">
        <f>'C7. Muud otsesed kulud'!H35</f>
        <v>0</v>
      </c>
      <c r="J29" s="71">
        <f>'C7. Muud otsesed kulud'!H41</f>
        <v>0</v>
      </c>
      <c r="K29" s="71">
        <f>IFERROR(ROUND(D29/C29*100,2),0)</f>
        <v>0</v>
      </c>
    </row>
    <row r="30" spans="1:14" x14ac:dyDescent="0.25">
      <c r="A30" s="12"/>
      <c r="B30" s="13" t="s">
        <v>46</v>
      </c>
      <c r="C30" s="72">
        <f>SUM(C27:C29)</f>
        <v>494990.48</v>
      </c>
      <c r="D30" s="72">
        <f>SUM(D27:D29)</f>
        <v>64061.69</v>
      </c>
      <c r="E30" s="72">
        <f t="shared" ref="E30:J30" si="3">SUM(E27:E29)</f>
        <v>7147.1100000000006</v>
      </c>
      <c r="F30" s="128">
        <f>F27+F28+F29</f>
        <v>28186.039999999997</v>
      </c>
      <c r="G30" s="72">
        <f t="shared" si="3"/>
        <v>28728.539999999997</v>
      </c>
      <c r="H30" s="72">
        <f t="shared" si="3"/>
        <v>0</v>
      </c>
      <c r="I30" s="72">
        <f t="shared" si="3"/>
        <v>0</v>
      </c>
      <c r="J30" s="72">
        <f t="shared" si="3"/>
        <v>0</v>
      </c>
      <c r="K30" s="72">
        <f>IFERROR(ROUND(D30/C30*100,2),0)</f>
        <v>12.94</v>
      </c>
    </row>
    <row r="31" spans="1:14" x14ac:dyDescent="0.25">
      <c r="A31" s="9"/>
      <c r="B31" s="10" t="s">
        <v>14</v>
      </c>
      <c r="C31" s="71">
        <f>SUM(C30:C30)</f>
        <v>494990.48</v>
      </c>
      <c r="D31" s="71">
        <f>SUM(D30:D30)</f>
        <v>64061.69</v>
      </c>
      <c r="E31" s="71">
        <f>SUM(E30:E30)</f>
        <v>7147.1100000000006</v>
      </c>
      <c r="F31" s="71">
        <f t="shared" ref="F31:J31" si="4">SUM(F30:F30)</f>
        <v>28186.039999999997</v>
      </c>
      <c r="G31" s="71">
        <f t="shared" si="4"/>
        <v>28728.539999999997</v>
      </c>
      <c r="H31" s="71">
        <f t="shared" si="4"/>
        <v>0</v>
      </c>
      <c r="I31" s="71">
        <f t="shared" si="4"/>
        <v>0</v>
      </c>
      <c r="J31" s="71">
        <f t="shared" si="4"/>
        <v>0</v>
      </c>
      <c r="K31" s="71">
        <f>IFERROR(ROUND(D31/C31*100,2),0)</f>
        <v>12.94</v>
      </c>
    </row>
    <row r="32" spans="1:14" x14ac:dyDescent="0.25">
      <c r="A32"/>
      <c r="B32"/>
      <c r="C32" s="101"/>
      <c r="D32"/>
      <c r="J32" s="73"/>
    </row>
    <row r="33" spans="1:10" x14ac:dyDescent="0.25">
      <c r="A33" s="21"/>
      <c r="B33" s="21"/>
      <c r="C33" s="21"/>
    </row>
    <row r="34" spans="1:10" x14ac:dyDescent="0.25">
      <c r="A34" s="18" t="s">
        <v>96</v>
      </c>
      <c r="B34" s="16"/>
      <c r="C34" s="15"/>
    </row>
    <row r="35" spans="1:10" ht="47.25" customHeight="1" x14ac:dyDescent="0.25">
      <c r="A35" s="167"/>
      <c r="B35" s="165" t="s">
        <v>76</v>
      </c>
      <c r="C35" s="169" t="s">
        <v>75</v>
      </c>
      <c r="D35" s="163" t="s">
        <v>151</v>
      </c>
      <c r="E35" s="163" t="s">
        <v>153</v>
      </c>
      <c r="F35" s="163" t="s">
        <v>155</v>
      </c>
      <c r="G35" s="163" t="s">
        <v>157</v>
      </c>
      <c r="H35" s="163" t="s">
        <v>159</v>
      </c>
      <c r="I35" s="163" t="s">
        <v>161</v>
      </c>
    </row>
    <row r="36" spans="1:10" s="21" customFormat="1" ht="47.25" customHeight="1" x14ac:dyDescent="0.25">
      <c r="A36" s="168"/>
      <c r="B36" s="166"/>
      <c r="C36" s="170"/>
      <c r="D36" s="164"/>
      <c r="E36" s="164"/>
      <c r="F36" s="164"/>
      <c r="G36" s="164"/>
      <c r="H36" s="164"/>
      <c r="I36" s="164"/>
    </row>
    <row r="37" spans="1:10" x14ac:dyDescent="0.25">
      <c r="A37" s="17" t="s">
        <v>28</v>
      </c>
      <c r="B37" s="74">
        <f>'A. Eelarve'!B34</f>
        <v>198057.8</v>
      </c>
      <c r="C37" s="75">
        <f>SUM(D37:I37)</f>
        <v>25624.68</v>
      </c>
      <c r="D37" s="68">
        <v>2858.84</v>
      </c>
      <c r="E37" s="68">
        <v>11274.42</v>
      </c>
      <c r="F37" s="68">
        <v>11491.42</v>
      </c>
      <c r="G37" s="68"/>
      <c r="H37" s="68"/>
      <c r="I37" s="68"/>
    </row>
    <row r="38" spans="1:10" x14ac:dyDescent="0.25">
      <c r="A38" s="17" t="s">
        <v>162</v>
      </c>
      <c r="B38" s="74">
        <f>'A. Eelarve'!B36</f>
        <v>296932.68</v>
      </c>
      <c r="C38" s="75">
        <f>SUM(D38:I38)</f>
        <v>38437.009999999995</v>
      </c>
      <c r="D38" s="68">
        <v>4288.2700000000004</v>
      </c>
      <c r="E38" s="68">
        <v>16911.62</v>
      </c>
      <c r="F38" s="68">
        <v>17237.12</v>
      </c>
      <c r="G38" s="68"/>
      <c r="H38" s="68"/>
      <c r="I38" s="68"/>
    </row>
    <row r="39" spans="1:10" x14ac:dyDescent="0.25">
      <c r="A39" s="10" t="s">
        <v>21</v>
      </c>
      <c r="B39" s="76">
        <f t="shared" ref="B39:I39" si="5">SUM(B37:B38)</f>
        <v>494990.48</v>
      </c>
      <c r="C39" s="71">
        <f t="shared" si="5"/>
        <v>64061.689999999995</v>
      </c>
      <c r="D39" s="71">
        <f t="shared" si="5"/>
        <v>7147.1100000000006</v>
      </c>
      <c r="E39" s="71">
        <f>E37+E38</f>
        <v>28186.04</v>
      </c>
      <c r="F39" s="10">
        <v>28728.54</v>
      </c>
      <c r="G39" s="71">
        <f t="shared" si="5"/>
        <v>0</v>
      </c>
      <c r="H39" s="71">
        <f t="shared" si="5"/>
        <v>0</v>
      </c>
      <c r="I39" s="71">
        <f t="shared" si="5"/>
        <v>0</v>
      </c>
    </row>
    <row r="41" spans="1:10" x14ac:dyDescent="0.25">
      <c r="A41" s="20" t="s">
        <v>65</v>
      </c>
    </row>
    <row r="42" spans="1:10" x14ac:dyDescent="0.25">
      <c r="A42" s="171" t="s">
        <v>82</v>
      </c>
      <c r="B42" s="172"/>
      <c r="C42" s="62" t="s">
        <v>81</v>
      </c>
      <c r="D42" s="62" t="s">
        <v>51</v>
      </c>
      <c r="E42"/>
      <c r="F42" s="15"/>
      <c r="G42" s="15"/>
      <c r="H42" s="15"/>
      <c r="I42" s="15"/>
      <c r="J42"/>
    </row>
    <row r="43" spans="1:10" ht="47.25" x14ac:dyDescent="0.25">
      <c r="A43" s="22">
        <v>1</v>
      </c>
      <c r="B43" s="2" t="s">
        <v>22</v>
      </c>
      <c r="C43" s="63" t="s">
        <v>79</v>
      </c>
      <c r="D43" s="34"/>
      <c r="E43"/>
      <c r="F43" s="15"/>
      <c r="G43" s="15"/>
      <c r="H43" s="15"/>
      <c r="I43" s="15"/>
      <c r="J43"/>
    </row>
    <row r="44" spans="1:10" x14ac:dyDescent="0.25">
      <c r="A44" s="22">
        <v>2</v>
      </c>
      <c r="B44" s="23" t="s">
        <v>23</v>
      </c>
      <c r="C44" s="63" t="s">
        <v>79</v>
      </c>
      <c r="D44" s="34"/>
      <c r="E44"/>
      <c r="F44" s="15"/>
      <c r="G44" s="15"/>
      <c r="H44" s="15"/>
      <c r="I44" s="15"/>
      <c r="J44"/>
    </row>
    <row r="45" spans="1:10" ht="47.25" x14ac:dyDescent="0.25">
      <c r="A45" s="22">
        <v>3</v>
      </c>
      <c r="B45" s="2" t="s">
        <v>24</v>
      </c>
      <c r="C45" s="63" t="s">
        <v>80</v>
      </c>
      <c r="D45" s="34"/>
      <c r="E45"/>
      <c r="F45" s="15"/>
      <c r="G45" s="15"/>
      <c r="H45" s="15"/>
      <c r="I45" s="15"/>
      <c r="J45"/>
    </row>
    <row r="46" spans="1:10" ht="47.25" x14ac:dyDescent="0.25">
      <c r="A46" s="22">
        <v>4</v>
      </c>
      <c r="B46" s="2" t="s">
        <v>25</v>
      </c>
      <c r="C46" s="63" t="s">
        <v>79</v>
      </c>
      <c r="D46" s="34"/>
      <c r="E46"/>
      <c r="F46" s="15"/>
      <c r="G46" s="15"/>
      <c r="H46" s="15"/>
      <c r="I46" s="15"/>
      <c r="J46"/>
    </row>
    <row r="49" spans="1:4" x14ac:dyDescent="0.25">
      <c r="A49" s="21"/>
      <c r="B49" s="21"/>
      <c r="C49" s="21"/>
      <c r="D49" s="21"/>
    </row>
    <row r="50" spans="1:4" x14ac:dyDescent="0.25">
      <c r="A50" s="98"/>
      <c r="B50" s="21"/>
      <c r="C50" s="98"/>
      <c r="D50" s="21"/>
    </row>
    <row r="51" spans="1:4" x14ac:dyDescent="0.25">
      <c r="A51" s="21"/>
      <c r="B51" s="21"/>
      <c r="C51" s="21"/>
      <c r="D51" s="21"/>
    </row>
  </sheetData>
  <sheetProtection selectLockedCells="1"/>
  <dataConsolidate/>
  <mergeCells count="21">
    <mergeCell ref="J25:J26"/>
    <mergeCell ref="A25:A26"/>
    <mergeCell ref="B25:B26"/>
    <mergeCell ref="A42:B42"/>
    <mergeCell ref="A14:B14"/>
    <mergeCell ref="A21:B21"/>
    <mergeCell ref="C25:C26"/>
    <mergeCell ref="E25:E26"/>
    <mergeCell ref="F25:F26"/>
    <mergeCell ref="G25:G26"/>
    <mergeCell ref="H25:H26"/>
    <mergeCell ref="I25:I26"/>
    <mergeCell ref="D35:D36"/>
    <mergeCell ref="E35:E36"/>
    <mergeCell ref="F35:F36"/>
    <mergeCell ref="G35:G36"/>
    <mergeCell ref="H35:H36"/>
    <mergeCell ref="I35:I36"/>
    <mergeCell ref="B35:B36"/>
    <mergeCell ref="A35:A36"/>
    <mergeCell ref="C35:C36"/>
  </mergeCells>
  <conditionalFormatting sqref="D27:D29">
    <cfRule type="colorScale" priority="72">
      <colorScale>
        <cfvo type="num" val="0"/>
        <cfvo type="num" val="&quot;C11*1,1&quot;"/>
        <color rgb="FFFF7128"/>
        <color theme="5"/>
      </colorScale>
    </cfRule>
    <cfRule type="cellIs" dxfId="22" priority="74" stopIfTrue="1" operator="greaterThan">
      <formula>"C11*110%"</formula>
    </cfRule>
    <cfRule type="cellIs" dxfId="21" priority="75" stopIfTrue="1" operator="greaterThan">
      <formula>C27*1.1</formula>
    </cfRule>
    <cfRule type="cellIs" dxfId="20" priority="76" stopIfTrue="1" operator="greaterThan">
      <formula>C27*1.1</formula>
    </cfRule>
    <cfRule type="cellIs" dxfId="19" priority="77" stopIfTrue="1" operator="greaterThan">
      <formula>"F11*1,1"</formula>
    </cfRule>
  </conditionalFormatting>
  <conditionalFormatting sqref="K21">
    <cfRule type="cellIs" dxfId="18" priority="40" operator="equal">
      <formula>0</formula>
    </cfRule>
    <cfRule type="cellIs" dxfId="17" priority="58" operator="lessThan">
      <formula>100</formula>
    </cfRule>
    <cfRule type="cellIs" dxfId="16" priority="59" operator="greaterThan">
      <formula>100</formula>
    </cfRule>
  </conditionalFormatting>
  <conditionalFormatting sqref="G39:I39">
    <cfRule type="cellIs" dxfId="15" priority="53" operator="equal">
      <formula>0</formula>
    </cfRule>
    <cfRule type="cellIs" dxfId="14" priority="54" operator="notEqual">
      <formula>$J$31</formula>
    </cfRule>
  </conditionalFormatting>
  <conditionalFormatting sqref="D39">
    <cfRule type="cellIs" dxfId="13" priority="51" operator="equal">
      <formula>0</formula>
    </cfRule>
    <cfRule type="cellIs" dxfId="12" priority="52" operator="notEqual">
      <formula>$E$31</formula>
    </cfRule>
  </conditionalFormatting>
  <conditionalFormatting sqref="K27 K29">
    <cfRule type="cellIs" dxfId="11" priority="50" operator="greaterThan">
      <formula>110</formula>
    </cfRule>
  </conditionalFormatting>
  <conditionalFormatting sqref="K31">
    <cfRule type="cellIs" dxfId="10" priority="44" operator="greaterThan">
      <formula>100</formula>
    </cfRule>
  </conditionalFormatting>
  <conditionalFormatting sqref="K30">
    <cfRule type="cellIs" dxfId="9" priority="42" operator="greaterThan">
      <formula>100</formula>
    </cfRule>
  </conditionalFormatting>
  <conditionalFormatting sqref="K28">
    <cfRule type="cellIs" dxfId="8" priority="38" operator="greaterThan">
      <formula>110</formula>
    </cfRule>
  </conditionalFormatting>
  <conditionalFormatting sqref="D30:E30 G30:J30">
    <cfRule type="colorScale" priority="17">
      <colorScale>
        <cfvo type="num" val="0"/>
        <cfvo type="num" val="&quot;C11*1,1&quot;"/>
        <color rgb="FFFF7128"/>
        <color theme="5"/>
      </colorScale>
    </cfRule>
    <cfRule type="cellIs" dxfId="7" priority="18" stopIfTrue="1" operator="greaterThan">
      <formula>"C11*110%"</formula>
    </cfRule>
    <cfRule type="cellIs" dxfId="6" priority="19" stopIfTrue="1" operator="greaterThan">
      <formula>C30*1.1</formula>
    </cfRule>
    <cfRule type="cellIs" dxfId="5" priority="20" stopIfTrue="1" operator="greaterThan">
      <formula>C30*1.1</formula>
    </cfRule>
    <cfRule type="cellIs" dxfId="4" priority="21" stopIfTrue="1" operator="greaterThan">
      <formula>"F11*1,1"</formula>
    </cfRule>
  </conditionalFormatting>
  <conditionalFormatting sqref="D31">
    <cfRule type="colorScale" priority="7">
      <colorScale>
        <cfvo type="num" val="0"/>
        <cfvo type="num" val="&quot;C11*1,1&quot;"/>
        <color rgb="FFFF7128"/>
        <color theme="5"/>
      </colorScale>
    </cfRule>
    <cfRule type="cellIs" dxfId="3" priority="8" stopIfTrue="1" operator="greaterThan">
      <formula>"C11*110%"</formula>
    </cfRule>
    <cfRule type="cellIs" dxfId="2" priority="9" stopIfTrue="1" operator="greaterThan">
      <formula>C31*1.1</formula>
    </cfRule>
    <cfRule type="cellIs" dxfId="1" priority="10" stopIfTrue="1" operator="greaterThan">
      <formula>C31*1.1</formula>
    </cfRule>
    <cfRule type="cellIs" dxfId="0" priority="11" stopIfTrue="1" operator="greaterThan">
      <formula>"F11*1,1"</formula>
    </cfRule>
  </conditionalFormatting>
  <dataValidations xWindow="399" yWindow="519" count="9">
    <dataValidation errorStyle="warning" operator="equal" allowBlank="1" showInputMessage="1" showErrorMessage="1" promptTitle="Tähelepanu!" prompt="Tööjõukulud peavad võrduma töölehel &quot;Tööjõukulud&quot; saadud summaga." sqref="D27:D29"/>
    <dataValidation type="decimal" operator="equal" allowBlank="1" showInputMessage="1" showErrorMessage="1" sqref="C21">
      <formula1>C67</formula1>
    </dataValidation>
    <dataValidation type="decimal" operator="equal" allowBlank="1" showInputMessage="1" showErrorMessage="1" errorTitle="Tähelepanu!" error="Tervik peab olema 100%" promptTitle="Tähelepanu!" prompt="Osakaalude summa peab olema 100%" sqref="K21">
      <formula1>100</formula1>
    </dataValidation>
    <dataValidation type="decimal" allowBlank="1" showInputMessage="1" showErrorMessage="1" errorTitle="Tähelepanu!" error="AMIF toetuse osakaal ei saa olla suurem kui 75%" promptTitle="Tähelepanu!" prompt="AMIF toetuse osakaal ei saa olla suurem kui 75%" sqref="K16:K20">
      <formula1>0</formula1>
      <formula2>75</formula2>
    </dataValidation>
    <dataValidation operator="equal" allowBlank="1" showErrorMessage="1" promptTitle="Tähelepanu!" prompt="AMIF tulu peab võrduma AMIF kuluga." sqref="B15"/>
    <dataValidation type="decimal" errorStyle="warning" operator="equal" allowBlank="1" showInputMessage="1" showErrorMessage="1" errorTitle="Tähelepanu!" error="Aruandlusperioodi meetmete kogukulu peab olema võrdne projekti aruandlusperioodi kogukuludega." promptTitle="Tähelepanu!" prompt="Aruandlusperioodi meetmete kogukulu peab olema võrdne projekti aruandlusperioodi kogukuludega." sqref="D39">
      <formula1>E31</formula1>
    </dataValidation>
    <dataValidation allowBlank="1" showInputMessage="1" showErrorMessage="1" promptTitle="Tähelepanu!" prompt="Aruandlusperioodi meetmete kogukulu peab olema võrdne projekti aruandlusperioodi kogukuludega." sqref="G39:I39"/>
    <dataValidation allowBlank="1" showInputMessage="1" showErrorMessage="1" promptTitle="Tähelepanu!" prompt="Kulud meetmete lõikes kokku peab olema võrdne projekti kulud kokku." sqref="C39"/>
    <dataValidation type="list" allowBlank="1" showInputMessage="1" showErrorMessage="1" errorTitle="Tähelepanu!" error="Vali sobiv vastus" promptTitle="Tähelepanu!" prompt="Vali sobiv vastus" sqref="C43:C46">
      <formula1>Kinnituskiri</formula1>
    </dataValidation>
  </dataValidation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101"/>
  <sheetViews>
    <sheetView topLeftCell="A71" zoomScaleNormal="100" workbookViewId="0">
      <selection activeCell="K78" sqref="K78"/>
    </sheetView>
  </sheetViews>
  <sheetFormatPr defaultColWidth="9.140625" defaultRowHeight="15.75" x14ac:dyDescent="0.25"/>
  <cols>
    <col min="1" max="1" width="9.140625" style="21"/>
    <col min="2" max="2" width="18.28515625" style="21" customWidth="1"/>
    <col min="3" max="3" width="25.5703125" style="21" customWidth="1"/>
    <col min="4" max="4" width="16.7109375" style="15" customWidth="1"/>
    <col min="5" max="6" width="15.7109375" style="15" customWidth="1"/>
    <col min="7" max="7" width="15.42578125" style="21" customWidth="1"/>
    <col min="8" max="8" width="9.85546875" style="21" bestFit="1" customWidth="1"/>
    <col min="9" max="16384" width="9.140625" style="21"/>
  </cols>
  <sheetData>
    <row r="1" spans="1:8" x14ac:dyDescent="0.25">
      <c r="A1" s="3" t="s">
        <v>77</v>
      </c>
      <c r="B1" s="3"/>
    </row>
    <row r="2" spans="1:8" x14ac:dyDescent="0.25">
      <c r="A2" s="3"/>
      <c r="B2" s="3"/>
    </row>
    <row r="4" spans="1:8" x14ac:dyDescent="0.25">
      <c r="A4" s="19"/>
      <c r="B4" s="176" t="s">
        <v>12</v>
      </c>
      <c r="C4" s="176"/>
      <c r="D4" s="176"/>
      <c r="E4" s="176"/>
      <c r="F4" s="176"/>
      <c r="G4" s="176"/>
      <c r="H4" s="177" t="s">
        <v>17</v>
      </c>
    </row>
    <row r="5" spans="1:8" x14ac:dyDescent="0.25">
      <c r="A5" s="167" t="s">
        <v>2</v>
      </c>
      <c r="B5" s="178" t="s">
        <v>83</v>
      </c>
      <c r="C5" s="179"/>
      <c r="D5" s="179"/>
      <c r="E5" s="179"/>
      <c r="F5" s="179"/>
      <c r="G5" s="180"/>
      <c r="H5" s="177"/>
    </row>
    <row r="6" spans="1:8" ht="31.5" x14ac:dyDescent="0.25">
      <c r="A6" s="168"/>
      <c r="B6" s="5" t="s">
        <v>52</v>
      </c>
      <c r="C6" s="5" t="s">
        <v>53</v>
      </c>
      <c r="D6" s="5" t="s">
        <v>54</v>
      </c>
      <c r="E6" s="5" t="s">
        <v>55</v>
      </c>
      <c r="F6" s="5" t="s">
        <v>66</v>
      </c>
      <c r="G6" s="5" t="s">
        <v>56</v>
      </c>
      <c r="H6" s="177"/>
    </row>
    <row r="7" spans="1:8" ht="31.5" x14ac:dyDescent="0.25">
      <c r="A7" s="111">
        <v>1</v>
      </c>
      <c r="B7" s="105" t="s">
        <v>180</v>
      </c>
      <c r="C7" s="105" t="s">
        <v>181</v>
      </c>
      <c r="D7" s="118" t="s">
        <v>205</v>
      </c>
      <c r="E7" s="112">
        <v>42284</v>
      </c>
      <c r="F7" s="112">
        <v>42284</v>
      </c>
      <c r="G7" s="105" t="s">
        <v>186</v>
      </c>
      <c r="H7" s="106">
        <v>453.14</v>
      </c>
    </row>
    <row r="8" spans="1:8" s="30" customFormat="1" ht="126" x14ac:dyDescent="0.25">
      <c r="A8" s="28">
        <v>2</v>
      </c>
      <c r="B8" s="28" t="s">
        <v>180</v>
      </c>
      <c r="C8" s="28" t="s">
        <v>181</v>
      </c>
      <c r="D8" s="118" t="s">
        <v>205</v>
      </c>
      <c r="E8" s="29">
        <v>42284</v>
      </c>
      <c r="F8" s="29">
        <v>42318</v>
      </c>
      <c r="G8" s="90" t="s">
        <v>182</v>
      </c>
      <c r="H8" s="108">
        <v>120.53</v>
      </c>
    </row>
    <row r="9" spans="1:8" s="30" customFormat="1" ht="31.5" x14ac:dyDescent="0.25">
      <c r="A9" s="28">
        <v>3</v>
      </c>
      <c r="B9" s="28" t="s">
        <v>180</v>
      </c>
      <c r="C9" s="28" t="s">
        <v>181</v>
      </c>
      <c r="D9" s="118" t="s">
        <v>205</v>
      </c>
      <c r="E9" s="29">
        <v>42284</v>
      </c>
      <c r="F9" s="29">
        <v>42318</v>
      </c>
      <c r="G9" s="90" t="s">
        <v>183</v>
      </c>
      <c r="H9" s="108">
        <v>189.31</v>
      </c>
    </row>
    <row r="10" spans="1:8" s="30" customFormat="1" ht="31.5" x14ac:dyDescent="0.25">
      <c r="A10" s="111">
        <v>4</v>
      </c>
      <c r="B10" s="28" t="s">
        <v>180</v>
      </c>
      <c r="C10" s="28" t="s">
        <v>181</v>
      </c>
      <c r="D10" s="118" t="s">
        <v>205</v>
      </c>
      <c r="E10" s="29">
        <v>42284</v>
      </c>
      <c r="F10" s="29">
        <v>42318</v>
      </c>
      <c r="G10" s="90" t="s">
        <v>184</v>
      </c>
      <c r="H10" s="108">
        <v>4.59</v>
      </c>
    </row>
    <row r="11" spans="1:8" s="30" customFormat="1" ht="31.5" x14ac:dyDescent="0.25">
      <c r="A11" s="28">
        <v>5</v>
      </c>
      <c r="B11" s="28" t="s">
        <v>180</v>
      </c>
      <c r="C11" s="28" t="s">
        <v>181</v>
      </c>
      <c r="D11" s="109" t="s">
        <v>185</v>
      </c>
      <c r="E11" s="29">
        <v>42314</v>
      </c>
      <c r="F11" s="29">
        <v>42314</v>
      </c>
      <c r="G11" s="90" t="s">
        <v>186</v>
      </c>
      <c r="H11" s="106">
        <v>453.14</v>
      </c>
    </row>
    <row r="12" spans="1:8" s="30" customFormat="1" ht="126" x14ac:dyDescent="0.25">
      <c r="A12" s="28">
        <v>6</v>
      </c>
      <c r="B12" s="28" t="s">
        <v>180</v>
      </c>
      <c r="C12" s="28" t="s">
        <v>181</v>
      </c>
      <c r="D12" s="109" t="s">
        <v>185</v>
      </c>
      <c r="E12" s="29">
        <v>42314</v>
      </c>
      <c r="F12" s="29">
        <v>42348</v>
      </c>
      <c r="G12" s="90" t="s">
        <v>182</v>
      </c>
      <c r="H12" s="108">
        <v>120.53</v>
      </c>
    </row>
    <row r="13" spans="1:8" s="30" customFormat="1" ht="31.5" x14ac:dyDescent="0.25">
      <c r="A13" s="111">
        <v>7</v>
      </c>
      <c r="B13" s="28" t="s">
        <v>180</v>
      </c>
      <c r="C13" s="28" t="s">
        <v>181</v>
      </c>
      <c r="D13" s="109" t="s">
        <v>185</v>
      </c>
      <c r="E13" s="29">
        <v>42314</v>
      </c>
      <c r="F13" s="29">
        <v>42348</v>
      </c>
      <c r="G13" s="90" t="s">
        <v>183</v>
      </c>
      <c r="H13" s="108">
        <v>189.31</v>
      </c>
    </row>
    <row r="14" spans="1:8" s="30" customFormat="1" ht="31.5" x14ac:dyDescent="0.25">
      <c r="A14" s="28">
        <v>8</v>
      </c>
      <c r="B14" s="28" t="s">
        <v>180</v>
      </c>
      <c r="C14" s="28" t="s">
        <v>181</v>
      </c>
      <c r="D14" s="109" t="s">
        <v>185</v>
      </c>
      <c r="E14" s="29">
        <v>42314</v>
      </c>
      <c r="F14" s="29">
        <v>42348</v>
      </c>
      <c r="G14" s="90" t="s">
        <v>184</v>
      </c>
      <c r="H14" s="108">
        <v>4.59</v>
      </c>
    </row>
    <row r="15" spans="1:8" s="30" customFormat="1" ht="31.5" x14ac:dyDescent="0.25">
      <c r="A15" s="28">
        <v>9</v>
      </c>
      <c r="B15" s="28" t="s">
        <v>180</v>
      </c>
      <c r="C15" s="28" t="s">
        <v>181</v>
      </c>
      <c r="D15" s="109" t="s">
        <v>187</v>
      </c>
      <c r="E15" s="29">
        <v>42345</v>
      </c>
      <c r="F15" s="29">
        <v>42345</v>
      </c>
      <c r="G15" s="90" t="s">
        <v>186</v>
      </c>
      <c r="H15" s="106">
        <v>453.14</v>
      </c>
    </row>
    <row r="16" spans="1:8" s="30" customFormat="1" ht="126" x14ac:dyDescent="0.25">
      <c r="A16" s="111">
        <v>10</v>
      </c>
      <c r="B16" s="28" t="s">
        <v>180</v>
      </c>
      <c r="C16" s="28" t="s">
        <v>181</v>
      </c>
      <c r="D16" s="109" t="s">
        <v>187</v>
      </c>
      <c r="E16" s="29">
        <v>42345</v>
      </c>
      <c r="F16" s="29">
        <v>42380</v>
      </c>
      <c r="G16" s="90" t="s">
        <v>182</v>
      </c>
      <c r="H16" s="107">
        <v>120.53</v>
      </c>
    </row>
    <row r="17" spans="1:8" s="30" customFormat="1" ht="31.5" x14ac:dyDescent="0.25">
      <c r="A17" s="28">
        <v>11</v>
      </c>
      <c r="B17" s="28" t="s">
        <v>180</v>
      </c>
      <c r="C17" s="28" t="s">
        <v>181</v>
      </c>
      <c r="D17" s="109" t="s">
        <v>187</v>
      </c>
      <c r="E17" s="29">
        <v>42345</v>
      </c>
      <c r="F17" s="29">
        <v>42380</v>
      </c>
      <c r="G17" s="90" t="s">
        <v>183</v>
      </c>
      <c r="H17" s="108">
        <v>189.31</v>
      </c>
    </row>
    <row r="18" spans="1:8" s="30" customFormat="1" ht="31.5" x14ac:dyDescent="0.25">
      <c r="A18" s="28">
        <v>12</v>
      </c>
      <c r="B18" s="28" t="s">
        <v>180</v>
      </c>
      <c r="C18" s="28" t="s">
        <v>181</v>
      </c>
      <c r="D18" s="109" t="s">
        <v>187</v>
      </c>
      <c r="E18" s="29">
        <v>42345</v>
      </c>
      <c r="F18" s="29">
        <v>42380</v>
      </c>
      <c r="G18" s="90" t="s">
        <v>184</v>
      </c>
      <c r="H18" s="108">
        <v>4.59</v>
      </c>
    </row>
    <row r="19" spans="1:8" s="30" customFormat="1" ht="31.5" x14ac:dyDescent="0.25">
      <c r="A19" s="111">
        <v>13</v>
      </c>
      <c r="B19" s="28" t="s">
        <v>180</v>
      </c>
      <c r="C19" s="28" t="s">
        <v>181</v>
      </c>
      <c r="D19" s="109" t="s">
        <v>188</v>
      </c>
      <c r="E19" s="29">
        <v>42376</v>
      </c>
      <c r="F19" s="29">
        <v>42376</v>
      </c>
      <c r="G19" s="90" t="s">
        <v>186</v>
      </c>
      <c r="H19" s="108">
        <v>454.25</v>
      </c>
    </row>
    <row r="20" spans="1:8" s="30" customFormat="1" ht="126" x14ac:dyDescent="0.25">
      <c r="A20" s="28">
        <v>14</v>
      </c>
      <c r="B20" s="28" t="s">
        <v>180</v>
      </c>
      <c r="C20" s="28" t="s">
        <v>181</v>
      </c>
      <c r="D20" s="109" t="s">
        <v>188</v>
      </c>
      <c r="E20" s="29">
        <v>42376</v>
      </c>
      <c r="F20" s="29">
        <v>42410</v>
      </c>
      <c r="G20" s="90" t="s">
        <v>182</v>
      </c>
      <c r="H20" s="108">
        <v>119.43</v>
      </c>
    </row>
    <row r="21" spans="1:8" s="30" customFormat="1" ht="31.5" x14ac:dyDescent="0.25">
      <c r="A21" s="28">
        <v>15</v>
      </c>
      <c r="B21" s="28" t="s">
        <v>180</v>
      </c>
      <c r="C21" s="28" t="s">
        <v>181</v>
      </c>
      <c r="D21" s="109" t="s">
        <v>188</v>
      </c>
      <c r="E21" s="29">
        <v>42376</v>
      </c>
      <c r="F21" s="29">
        <v>42410</v>
      </c>
      <c r="G21" s="90" t="s">
        <v>183</v>
      </c>
      <c r="H21" s="108">
        <v>189.31</v>
      </c>
    </row>
    <row r="22" spans="1:8" s="30" customFormat="1" ht="31.5" x14ac:dyDescent="0.25">
      <c r="A22" s="111">
        <v>16</v>
      </c>
      <c r="B22" s="28" t="s">
        <v>180</v>
      </c>
      <c r="C22" s="28" t="s">
        <v>181</v>
      </c>
      <c r="D22" s="109" t="s">
        <v>188</v>
      </c>
      <c r="E22" s="29">
        <v>42376</v>
      </c>
      <c r="F22" s="29">
        <v>42410</v>
      </c>
      <c r="G22" s="90" t="s">
        <v>184</v>
      </c>
      <c r="H22" s="108">
        <v>4.59</v>
      </c>
    </row>
    <row r="23" spans="1:8" s="30" customFormat="1" ht="31.5" x14ac:dyDescent="0.25">
      <c r="A23" s="28">
        <v>17</v>
      </c>
      <c r="B23" s="28" t="s">
        <v>180</v>
      </c>
      <c r="C23" s="28" t="s">
        <v>181</v>
      </c>
      <c r="D23" s="109" t="s">
        <v>189</v>
      </c>
      <c r="E23" s="29">
        <v>42405</v>
      </c>
      <c r="F23" s="29">
        <v>42405</v>
      </c>
      <c r="G23" s="90" t="s">
        <v>186</v>
      </c>
      <c r="H23" s="108">
        <v>454.25</v>
      </c>
    </row>
    <row r="24" spans="1:8" s="30" customFormat="1" ht="126" x14ac:dyDescent="0.25">
      <c r="A24" s="28">
        <v>18</v>
      </c>
      <c r="B24" s="28" t="s">
        <v>180</v>
      </c>
      <c r="C24" s="28" t="s">
        <v>181</v>
      </c>
      <c r="D24" s="109" t="s">
        <v>189</v>
      </c>
      <c r="E24" s="29">
        <v>42405</v>
      </c>
      <c r="F24" s="29">
        <v>42439</v>
      </c>
      <c r="G24" s="90" t="s">
        <v>182</v>
      </c>
      <c r="H24" s="108">
        <v>119.42</v>
      </c>
    </row>
    <row r="25" spans="1:8" s="30" customFormat="1" ht="31.5" x14ac:dyDescent="0.25">
      <c r="A25" s="111">
        <v>19</v>
      </c>
      <c r="B25" s="28" t="s">
        <v>180</v>
      </c>
      <c r="C25" s="28" t="s">
        <v>181</v>
      </c>
      <c r="D25" s="109" t="s">
        <v>189</v>
      </c>
      <c r="E25" s="29">
        <v>42405</v>
      </c>
      <c r="F25" s="29">
        <v>42439</v>
      </c>
      <c r="G25" s="90" t="s">
        <v>183</v>
      </c>
      <c r="H25" s="108">
        <v>189.31</v>
      </c>
    </row>
    <row r="26" spans="1:8" s="30" customFormat="1" ht="31.5" x14ac:dyDescent="0.25">
      <c r="A26" s="28">
        <v>20</v>
      </c>
      <c r="B26" s="28" t="s">
        <v>180</v>
      </c>
      <c r="C26" s="28" t="s">
        <v>181</v>
      </c>
      <c r="D26" s="109" t="s">
        <v>189</v>
      </c>
      <c r="E26" s="29">
        <v>42405</v>
      </c>
      <c r="F26" s="29">
        <v>42439</v>
      </c>
      <c r="G26" s="90" t="s">
        <v>184</v>
      </c>
      <c r="H26" s="108">
        <v>4.59</v>
      </c>
    </row>
    <row r="27" spans="1:8" s="30" customFormat="1" ht="31.5" x14ac:dyDescent="0.25">
      <c r="A27" s="28">
        <v>21</v>
      </c>
      <c r="B27" s="28" t="s">
        <v>180</v>
      </c>
      <c r="C27" s="28" t="s">
        <v>181</v>
      </c>
      <c r="D27" s="109" t="s">
        <v>190</v>
      </c>
      <c r="E27" s="29">
        <v>42436</v>
      </c>
      <c r="F27" s="29">
        <v>42436</v>
      </c>
      <c r="G27" s="90" t="s">
        <v>186</v>
      </c>
      <c r="H27" s="108">
        <v>454.25</v>
      </c>
    </row>
    <row r="28" spans="1:8" s="30" customFormat="1" ht="126" x14ac:dyDescent="0.25">
      <c r="A28" s="111">
        <v>22</v>
      </c>
      <c r="B28" s="28" t="s">
        <v>180</v>
      </c>
      <c r="C28" s="28" t="s">
        <v>181</v>
      </c>
      <c r="D28" s="109" t="s">
        <v>190</v>
      </c>
      <c r="E28" s="29">
        <v>42436</v>
      </c>
      <c r="F28" s="29">
        <v>42471</v>
      </c>
      <c r="G28" s="90" t="s">
        <v>182</v>
      </c>
      <c r="H28" s="108">
        <v>119.42</v>
      </c>
    </row>
    <row r="29" spans="1:8" s="30" customFormat="1" ht="31.5" x14ac:dyDescent="0.25">
      <c r="A29" s="28">
        <v>23</v>
      </c>
      <c r="B29" s="28" t="s">
        <v>180</v>
      </c>
      <c r="C29" s="28" t="s">
        <v>181</v>
      </c>
      <c r="D29" s="109" t="s">
        <v>190</v>
      </c>
      <c r="E29" s="29">
        <v>42436</v>
      </c>
      <c r="F29" s="29">
        <v>42471</v>
      </c>
      <c r="G29" s="90" t="s">
        <v>183</v>
      </c>
      <c r="H29" s="108">
        <v>189.31</v>
      </c>
    </row>
    <row r="30" spans="1:8" s="30" customFormat="1" ht="31.5" x14ac:dyDescent="0.25">
      <c r="A30" s="28">
        <v>24</v>
      </c>
      <c r="B30" s="28" t="s">
        <v>180</v>
      </c>
      <c r="C30" s="28" t="s">
        <v>181</v>
      </c>
      <c r="D30" s="109" t="s">
        <v>190</v>
      </c>
      <c r="E30" s="29">
        <v>42436</v>
      </c>
      <c r="F30" s="29">
        <v>42471</v>
      </c>
      <c r="G30" s="90" t="s">
        <v>184</v>
      </c>
      <c r="H30" s="108">
        <v>4.59</v>
      </c>
    </row>
    <row r="31" spans="1:8" s="30" customFormat="1" ht="15.75" customHeight="1" x14ac:dyDescent="0.25">
      <c r="A31" s="184" t="s">
        <v>151</v>
      </c>
      <c r="B31" s="185"/>
      <c r="C31" s="185"/>
      <c r="D31" s="185"/>
      <c r="E31" s="185"/>
      <c r="F31" s="185"/>
      <c r="G31" s="186"/>
      <c r="H31" s="80">
        <f>SUM(H7:H30)</f>
        <v>4605.4300000000012</v>
      </c>
    </row>
    <row r="32" spans="1:8" s="30" customFormat="1" ht="31.5" x14ac:dyDescent="0.25">
      <c r="A32" s="28">
        <v>1</v>
      </c>
      <c r="B32" s="28" t="s">
        <v>180</v>
      </c>
      <c r="C32" s="28" t="s">
        <v>181</v>
      </c>
      <c r="D32" s="109" t="s">
        <v>206</v>
      </c>
      <c r="E32" s="29">
        <v>42467</v>
      </c>
      <c r="F32" s="29">
        <v>42467</v>
      </c>
      <c r="G32" s="105" t="s">
        <v>186</v>
      </c>
      <c r="H32" s="68">
        <v>454.25</v>
      </c>
    </row>
    <row r="33" spans="1:8" s="30" customFormat="1" ht="126" x14ac:dyDescent="0.25">
      <c r="A33" s="28">
        <v>2</v>
      </c>
      <c r="B33" s="28" t="s">
        <v>180</v>
      </c>
      <c r="C33" s="28" t="s">
        <v>181</v>
      </c>
      <c r="D33" s="109" t="s">
        <v>206</v>
      </c>
      <c r="E33" s="29">
        <v>42467</v>
      </c>
      <c r="F33" s="29">
        <v>42500</v>
      </c>
      <c r="G33" s="90" t="s">
        <v>182</v>
      </c>
      <c r="H33" s="68">
        <v>119.42</v>
      </c>
    </row>
    <row r="34" spans="1:8" s="30" customFormat="1" ht="31.5" x14ac:dyDescent="0.25">
      <c r="A34" s="28">
        <v>3</v>
      </c>
      <c r="B34" s="28" t="s">
        <v>180</v>
      </c>
      <c r="C34" s="28" t="s">
        <v>181</v>
      </c>
      <c r="D34" s="109" t="s">
        <v>206</v>
      </c>
      <c r="E34" s="29">
        <v>42467</v>
      </c>
      <c r="F34" s="29">
        <v>42500</v>
      </c>
      <c r="G34" s="90" t="s">
        <v>183</v>
      </c>
      <c r="H34" s="68">
        <v>189.31</v>
      </c>
    </row>
    <row r="35" spans="1:8" s="30" customFormat="1" ht="31.5" x14ac:dyDescent="0.25">
      <c r="A35" s="28">
        <v>4</v>
      </c>
      <c r="B35" s="28" t="s">
        <v>180</v>
      </c>
      <c r="C35" s="28" t="s">
        <v>181</v>
      </c>
      <c r="D35" s="109" t="s">
        <v>206</v>
      </c>
      <c r="E35" s="29">
        <v>42467</v>
      </c>
      <c r="F35" s="29">
        <v>42500</v>
      </c>
      <c r="G35" s="90" t="s">
        <v>184</v>
      </c>
      <c r="H35" s="68">
        <v>4.59</v>
      </c>
    </row>
    <row r="36" spans="1:8" s="30" customFormat="1" ht="31.5" x14ac:dyDescent="0.25">
      <c r="A36" s="28">
        <v>5</v>
      </c>
      <c r="B36" s="28" t="s">
        <v>180</v>
      </c>
      <c r="C36" s="28" t="s">
        <v>181</v>
      </c>
      <c r="D36" s="109" t="s">
        <v>207</v>
      </c>
      <c r="E36" s="29">
        <v>42496</v>
      </c>
      <c r="F36" s="29">
        <v>42496</v>
      </c>
      <c r="G36" s="90" t="s">
        <v>186</v>
      </c>
      <c r="H36" s="68">
        <v>454.25</v>
      </c>
    </row>
    <row r="37" spans="1:8" s="30" customFormat="1" ht="126" x14ac:dyDescent="0.25">
      <c r="A37" s="28">
        <v>6</v>
      </c>
      <c r="B37" s="28" t="s">
        <v>180</v>
      </c>
      <c r="C37" s="28" t="s">
        <v>181</v>
      </c>
      <c r="D37" s="109" t="s">
        <v>207</v>
      </c>
      <c r="E37" s="29">
        <v>42496</v>
      </c>
      <c r="F37" s="29">
        <v>42531</v>
      </c>
      <c r="G37" s="90" t="s">
        <v>182</v>
      </c>
      <c r="H37" s="68">
        <v>119.42</v>
      </c>
    </row>
    <row r="38" spans="1:8" s="30" customFormat="1" ht="31.5" x14ac:dyDescent="0.25">
      <c r="A38" s="28">
        <v>7</v>
      </c>
      <c r="B38" s="28" t="s">
        <v>180</v>
      </c>
      <c r="C38" s="28" t="s">
        <v>181</v>
      </c>
      <c r="D38" s="109" t="s">
        <v>207</v>
      </c>
      <c r="E38" s="29">
        <v>42496</v>
      </c>
      <c r="F38" s="29">
        <v>42531</v>
      </c>
      <c r="G38" s="90" t="s">
        <v>183</v>
      </c>
      <c r="H38" s="68">
        <v>189.31</v>
      </c>
    </row>
    <row r="39" spans="1:8" s="30" customFormat="1" ht="31.5" x14ac:dyDescent="0.25">
      <c r="A39" s="28">
        <v>8</v>
      </c>
      <c r="B39" s="28" t="s">
        <v>180</v>
      </c>
      <c r="C39" s="28" t="s">
        <v>181</v>
      </c>
      <c r="D39" s="109" t="s">
        <v>207</v>
      </c>
      <c r="E39" s="29">
        <v>42496</v>
      </c>
      <c r="F39" s="29">
        <v>42531</v>
      </c>
      <c r="G39" s="90" t="s">
        <v>184</v>
      </c>
      <c r="H39" s="68">
        <v>4.59</v>
      </c>
    </row>
    <row r="40" spans="1:8" s="30" customFormat="1" ht="31.5" x14ac:dyDescent="0.25">
      <c r="A40" s="28">
        <v>9</v>
      </c>
      <c r="B40" s="28" t="s">
        <v>180</v>
      </c>
      <c r="C40" s="28" t="s">
        <v>181</v>
      </c>
      <c r="D40" s="109" t="s">
        <v>208</v>
      </c>
      <c r="E40" s="29">
        <v>42528</v>
      </c>
      <c r="F40" s="29">
        <v>42528</v>
      </c>
      <c r="G40" s="90" t="s">
        <v>186</v>
      </c>
      <c r="H40" s="68">
        <v>454.25</v>
      </c>
    </row>
    <row r="41" spans="1:8" s="30" customFormat="1" ht="126" x14ac:dyDescent="0.25">
      <c r="A41" s="28">
        <v>10</v>
      </c>
      <c r="B41" s="28" t="s">
        <v>180</v>
      </c>
      <c r="C41" s="28" t="s">
        <v>181</v>
      </c>
      <c r="D41" s="109" t="s">
        <v>208</v>
      </c>
      <c r="E41" s="29">
        <v>42528</v>
      </c>
      <c r="F41" s="29">
        <v>42559</v>
      </c>
      <c r="G41" s="90" t="s">
        <v>182</v>
      </c>
      <c r="H41" s="68">
        <v>119.42</v>
      </c>
    </row>
    <row r="42" spans="1:8" s="30" customFormat="1" ht="31.5" x14ac:dyDescent="0.25">
      <c r="A42" s="28">
        <v>11</v>
      </c>
      <c r="B42" s="28" t="s">
        <v>180</v>
      </c>
      <c r="C42" s="28" t="s">
        <v>181</v>
      </c>
      <c r="D42" s="109" t="s">
        <v>208</v>
      </c>
      <c r="E42" s="29">
        <v>42528</v>
      </c>
      <c r="F42" s="29">
        <v>42559</v>
      </c>
      <c r="G42" s="90" t="s">
        <v>183</v>
      </c>
      <c r="H42" s="68">
        <v>189.31</v>
      </c>
    </row>
    <row r="43" spans="1:8" s="30" customFormat="1" ht="31.5" x14ac:dyDescent="0.25">
      <c r="A43" s="28">
        <v>12</v>
      </c>
      <c r="B43" s="28" t="s">
        <v>180</v>
      </c>
      <c r="C43" s="28" t="s">
        <v>181</v>
      </c>
      <c r="D43" s="109" t="s">
        <v>208</v>
      </c>
      <c r="E43" s="29">
        <v>42528</v>
      </c>
      <c r="F43" s="29">
        <v>42559</v>
      </c>
      <c r="G43" s="90" t="s">
        <v>184</v>
      </c>
      <c r="H43" s="68">
        <v>4.59</v>
      </c>
    </row>
    <row r="44" spans="1:8" s="30" customFormat="1" ht="31.5" x14ac:dyDescent="0.25">
      <c r="A44" s="28">
        <v>13</v>
      </c>
      <c r="B44" s="28" t="s">
        <v>180</v>
      </c>
      <c r="C44" s="28" t="s">
        <v>181</v>
      </c>
      <c r="D44" s="109" t="s">
        <v>209</v>
      </c>
      <c r="E44" s="29">
        <v>42558</v>
      </c>
      <c r="F44" s="29">
        <v>42558</v>
      </c>
      <c r="G44" s="90" t="s">
        <v>186</v>
      </c>
      <c r="H44" s="68">
        <v>454.25</v>
      </c>
    </row>
    <row r="45" spans="1:8" s="30" customFormat="1" ht="126" x14ac:dyDescent="0.25">
      <c r="A45" s="28">
        <v>14</v>
      </c>
      <c r="B45" s="28" t="s">
        <v>180</v>
      </c>
      <c r="C45" s="28" t="s">
        <v>181</v>
      </c>
      <c r="D45" s="109" t="s">
        <v>209</v>
      </c>
      <c r="E45" s="29">
        <v>42558</v>
      </c>
      <c r="F45" s="29">
        <v>42592</v>
      </c>
      <c r="G45" s="90" t="s">
        <v>182</v>
      </c>
      <c r="H45" s="68">
        <v>119.42</v>
      </c>
    </row>
    <row r="46" spans="1:8" s="30" customFormat="1" ht="31.5" x14ac:dyDescent="0.25">
      <c r="A46" s="28">
        <v>15</v>
      </c>
      <c r="B46" s="28" t="s">
        <v>180</v>
      </c>
      <c r="C46" s="28" t="s">
        <v>181</v>
      </c>
      <c r="D46" s="109" t="s">
        <v>209</v>
      </c>
      <c r="E46" s="29">
        <v>42558</v>
      </c>
      <c r="F46" s="29">
        <v>42592</v>
      </c>
      <c r="G46" s="90" t="s">
        <v>183</v>
      </c>
      <c r="H46" s="68">
        <v>189.31</v>
      </c>
    </row>
    <row r="47" spans="1:8" s="30" customFormat="1" ht="31.5" x14ac:dyDescent="0.25">
      <c r="A47" s="28">
        <v>16</v>
      </c>
      <c r="B47" s="28" t="s">
        <v>180</v>
      </c>
      <c r="C47" s="28" t="s">
        <v>181</v>
      </c>
      <c r="D47" s="109" t="s">
        <v>209</v>
      </c>
      <c r="E47" s="29">
        <v>42558</v>
      </c>
      <c r="F47" s="29">
        <v>42592</v>
      </c>
      <c r="G47" s="90" t="s">
        <v>184</v>
      </c>
      <c r="H47" s="68">
        <v>4.59</v>
      </c>
    </row>
    <row r="48" spans="1:8" s="30" customFormat="1" ht="31.5" x14ac:dyDescent="0.25">
      <c r="A48" s="28">
        <v>17</v>
      </c>
      <c r="B48" s="28" t="s">
        <v>180</v>
      </c>
      <c r="C48" s="28" t="s">
        <v>181</v>
      </c>
      <c r="D48" s="109" t="s">
        <v>210</v>
      </c>
      <c r="E48" s="29">
        <v>42587</v>
      </c>
      <c r="F48" s="29">
        <v>42587</v>
      </c>
      <c r="G48" s="90" t="s">
        <v>186</v>
      </c>
      <c r="H48" s="68">
        <v>454.25</v>
      </c>
    </row>
    <row r="49" spans="1:8" s="30" customFormat="1" ht="126" x14ac:dyDescent="0.25">
      <c r="A49" s="28">
        <v>18</v>
      </c>
      <c r="B49" s="28" t="s">
        <v>180</v>
      </c>
      <c r="C49" s="28" t="s">
        <v>181</v>
      </c>
      <c r="D49" s="109" t="s">
        <v>210</v>
      </c>
      <c r="E49" s="29">
        <v>42587</v>
      </c>
      <c r="F49" s="29">
        <v>42622</v>
      </c>
      <c r="G49" s="90" t="s">
        <v>182</v>
      </c>
      <c r="H49" s="68">
        <v>119.42</v>
      </c>
    </row>
    <row r="50" spans="1:8" s="30" customFormat="1" ht="31.5" x14ac:dyDescent="0.25">
      <c r="A50" s="28">
        <v>19</v>
      </c>
      <c r="B50" s="28" t="s">
        <v>180</v>
      </c>
      <c r="C50" s="28" t="s">
        <v>181</v>
      </c>
      <c r="D50" s="109" t="s">
        <v>210</v>
      </c>
      <c r="E50" s="29">
        <v>42587</v>
      </c>
      <c r="F50" s="29">
        <v>42622</v>
      </c>
      <c r="G50" s="90" t="s">
        <v>183</v>
      </c>
      <c r="H50" s="68">
        <v>189.31</v>
      </c>
    </row>
    <row r="51" spans="1:8" s="30" customFormat="1" ht="31.5" x14ac:dyDescent="0.25">
      <c r="A51" s="28">
        <v>20</v>
      </c>
      <c r="B51" s="28" t="s">
        <v>180</v>
      </c>
      <c r="C51" s="28" t="s">
        <v>181</v>
      </c>
      <c r="D51" s="109" t="s">
        <v>210</v>
      </c>
      <c r="E51" s="29">
        <v>42587</v>
      </c>
      <c r="F51" s="29">
        <v>42622</v>
      </c>
      <c r="G51" s="90" t="s">
        <v>184</v>
      </c>
      <c r="H51" s="68">
        <v>4.59</v>
      </c>
    </row>
    <row r="52" spans="1:8" s="30" customFormat="1" ht="31.5" x14ac:dyDescent="0.25">
      <c r="A52" s="28">
        <v>21</v>
      </c>
      <c r="B52" s="28" t="s">
        <v>180</v>
      </c>
      <c r="C52" s="28" t="s">
        <v>181</v>
      </c>
      <c r="D52" s="109" t="s">
        <v>211</v>
      </c>
      <c r="E52" s="29">
        <v>42620</v>
      </c>
      <c r="F52" s="29">
        <v>42620</v>
      </c>
      <c r="G52" s="90" t="s">
        <v>186</v>
      </c>
      <c r="H52" s="68">
        <v>454.25</v>
      </c>
    </row>
    <row r="53" spans="1:8" s="30" customFormat="1" ht="126" x14ac:dyDescent="0.25">
      <c r="A53" s="28">
        <v>22</v>
      </c>
      <c r="B53" s="28" t="s">
        <v>180</v>
      </c>
      <c r="C53" s="28" t="s">
        <v>181</v>
      </c>
      <c r="D53" s="109" t="s">
        <v>211</v>
      </c>
      <c r="E53" s="29">
        <v>42620</v>
      </c>
      <c r="F53" s="29">
        <v>42653</v>
      </c>
      <c r="G53" s="90" t="s">
        <v>182</v>
      </c>
      <c r="H53" s="68">
        <v>119.42</v>
      </c>
    </row>
    <row r="54" spans="1:8" s="30" customFormat="1" ht="31.5" x14ac:dyDescent="0.25">
      <c r="A54" s="28">
        <v>23</v>
      </c>
      <c r="B54" s="28" t="s">
        <v>180</v>
      </c>
      <c r="C54" s="28" t="s">
        <v>181</v>
      </c>
      <c r="D54" s="109" t="s">
        <v>211</v>
      </c>
      <c r="E54" s="29">
        <v>42620</v>
      </c>
      <c r="F54" s="29">
        <v>42653</v>
      </c>
      <c r="G54" s="90" t="s">
        <v>183</v>
      </c>
      <c r="H54" s="68">
        <v>189.31</v>
      </c>
    </row>
    <row r="55" spans="1:8" s="30" customFormat="1" ht="31.5" x14ac:dyDescent="0.25">
      <c r="A55" s="28">
        <v>24</v>
      </c>
      <c r="B55" s="28" t="s">
        <v>180</v>
      </c>
      <c r="C55" s="28" t="s">
        <v>181</v>
      </c>
      <c r="D55" s="109" t="s">
        <v>211</v>
      </c>
      <c r="E55" s="29">
        <v>42620</v>
      </c>
      <c r="F55" s="29">
        <v>42653</v>
      </c>
      <c r="G55" s="90" t="s">
        <v>184</v>
      </c>
      <c r="H55" s="68">
        <v>4.59</v>
      </c>
    </row>
    <row r="56" spans="1:8" s="30" customFormat="1" x14ac:dyDescent="0.25">
      <c r="A56" s="184" t="s">
        <v>153</v>
      </c>
      <c r="B56" s="185"/>
      <c r="C56" s="185"/>
      <c r="D56" s="185"/>
      <c r="E56" s="185"/>
      <c r="F56" s="185"/>
      <c r="G56" s="186"/>
      <c r="H56" s="80">
        <f>SUM(H32:H55)</f>
        <v>4605.420000000001</v>
      </c>
    </row>
    <row r="57" spans="1:8" s="30" customFormat="1" ht="31.5" x14ac:dyDescent="0.25">
      <c r="A57" s="28">
        <v>1</v>
      </c>
      <c r="B57" s="28" t="s">
        <v>180</v>
      </c>
      <c r="C57" s="28" t="s">
        <v>181</v>
      </c>
      <c r="D57" s="109" t="s">
        <v>272</v>
      </c>
      <c r="E57" s="124">
        <v>42650</v>
      </c>
      <c r="F57" s="124">
        <v>42650</v>
      </c>
      <c r="G57" s="90" t="s">
        <v>186</v>
      </c>
      <c r="H57" s="68">
        <v>473.32</v>
      </c>
    </row>
    <row r="58" spans="1:8" s="30" customFormat="1" ht="126" x14ac:dyDescent="0.25">
      <c r="A58" s="28">
        <v>2</v>
      </c>
      <c r="B58" s="28" t="s">
        <v>180</v>
      </c>
      <c r="C58" s="28" t="s">
        <v>181</v>
      </c>
      <c r="D58" s="109" t="s">
        <v>272</v>
      </c>
      <c r="E58" s="124">
        <v>42650</v>
      </c>
      <c r="F58" s="124">
        <v>42684</v>
      </c>
      <c r="G58" s="90" t="s">
        <v>182</v>
      </c>
      <c r="H58" s="68">
        <v>125.09</v>
      </c>
    </row>
    <row r="59" spans="1:8" s="30" customFormat="1" ht="31.5" x14ac:dyDescent="0.25">
      <c r="A59" s="28">
        <v>3</v>
      </c>
      <c r="B59" s="28" t="s">
        <v>180</v>
      </c>
      <c r="C59" s="28" t="s">
        <v>181</v>
      </c>
      <c r="D59" s="109" t="s">
        <v>272</v>
      </c>
      <c r="E59" s="124">
        <v>42650</v>
      </c>
      <c r="F59" s="124">
        <v>42684</v>
      </c>
      <c r="G59" s="90" t="s">
        <v>183</v>
      </c>
      <c r="H59" s="68">
        <v>197.47</v>
      </c>
    </row>
    <row r="60" spans="1:8" s="30" customFormat="1" ht="31.5" x14ac:dyDescent="0.25">
      <c r="A60" s="28">
        <v>4</v>
      </c>
      <c r="B60" s="28" t="s">
        <v>180</v>
      </c>
      <c r="C60" s="28" t="s">
        <v>181</v>
      </c>
      <c r="D60" s="109" t="s">
        <v>272</v>
      </c>
      <c r="E60" s="124">
        <v>42650</v>
      </c>
      <c r="F60" s="124">
        <v>42684</v>
      </c>
      <c r="G60" s="90" t="s">
        <v>184</v>
      </c>
      <c r="H60" s="68">
        <v>4.79</v>
      </c>
    </row>
    <row r="61" spans="1:8" s="30" customFormat="1" ht="31.5" x14ac:dyDescent="0.25">
      <c r="A61" s="28">
        <v>5</v>
      </c>
      <c r="B61" s="28" t="s">
        <v>180</v>
      </c>
      <c r="C61" s="28" t="s">
        <v>181</v>
      </c>
      <c r="D61" s="109" t="s">
        <v>273</v>
      </c>
      <c r="E61" s="125">
        <v>42681</v>
      </c>
      <c r="F61" s="125">
        <v>42681</v>
      </c>
      <c r="G61" s="90" t="s">
        <v>186</v>
      </c>
      <c r="H61" s="68">
        <v>454.26</v>
      </c>
    </row>
    <row r="62" spans="1:8" s="30" customFormat="1" ht="126" x14ac:dyDescent="0.25">
      <c r="A62" s="28">
        <v>6</v>
      </c>
      <c r="B62" s="28" t="s">
        <v>180</v>
      </c>
      <c r="C62" s="28" t="s">
        <v>181</v>
      </c>
      <c r="D62" s="109" t="s">
        <v>273</v>
      </c>
      <c r="E62" s="125">
        <v>42681</v>
      </c>
      <c r="F62" s="125">
        <v>42716</v>
      </c>
      <c r="G62" s="90" t="s">
        <v>182</v>
      </c>
      <c r="H62" s="68">
        <v>119.42</v>
      </c>
    </row>
    <row r="63" spans="1:8" s="30" customFormat="1" ht="31.5" x14ac:dyDescent="0.25">
      <c r="A63" s="28">
        <v>7</v>
      </c>
      <c r="B63" s="28" t="s">
        <v>180</v>
      </c>
      <c r="C63" s="28" t="s">
        <v>181</v>
      </c>
      <c r="D63" s="109" t="s">
        <v>273</v>
      </c>
      <c r="E63" s="125">
        <v>42681</v>
      </c>
      <c r="F63" s="125">
        <v>42716</v>
      </c>
      <c r="G63" s="90" t="s">
        <v>183</v>
      </c>
      <c r="H63" s="68">
        <v>189.31</v>
      </c>
    </row>
    <row r="64" spans="1:8" s="30" customFormat="1" ht="31.5" x14ac:dyDescent="0.25">
      <c r="A64" s="28">
        <v>8</v>
      </c>
      <c r="B64" s="28" t="s">
        <v>180</v>
      </c>
      <c r="C64" s="28" t="s">
        <v>181</v>
      </c>
      <c r="D64" s="109" t="s">
        <v>273</v>
      </c>
      <c r="E64" s="125">
        <v>42681</v>
      </c>
      <c r="F64" s="125">
        <v>42716</v>
      </c>
      <c r="G64" s="90" t="s">
        <v>184</v>
      </c>
      <c r="H64" s="68">
        <v>4.59</v>
      </c>
    </row>
    <row r="65" spans="1:8" s="30" customFormat="1" ht="31.5" x14ac:dyDescent="0.25">
      <c r="A65" s="28">
        <v>9</v>
      </c>
      <c r="B65" s="28" t="s">
        <v>180</v>
      </c>
      <c r="C65" s="28" t="s">
        <v>181</v>
      </c>
      <c r="D65" s="109" t="s">
        <v>274</v>
      </c>
      <c r="E65" s="29">
        <v>42711</v>
      </c>
      <c r="F65" s="29">
        <v>42711</v>
      </c>
      <c r="G65" s="90" t="s">
        <v>186</v>
      </c>
      <c r="H65" s="68">
        <v>454.25</v>
      </c>
    </row>
    <row r="66" spans="1:8" s="30" customFormat="1" ht="126" x14ac:dyDescent="0.25">
      <c r="A66" s="28">
        <v>10</v>
      </c>
      <c r="B66" s="28" t="s">
        <v>180</v>
      </c>
      <c r="C66" s="28" t="s">
        <v>181</v>
      </c>
      <c r="D66" s="109" t="s">
        <v>274</v>
      </c>
      <c r="E66" s="29">
        <v>42711</v>
      </c>
      <c r="F66" s="29">
        <v>42745</v>
      </c>
      <c r="G66" s="90" t="s">
        <v>182</v>
      </c>
      <c r="H66" s="68">
        <v>119.42</v>
      </c>
    </row>
    <row r="67" spans="1:8" s="30" customFormat="1" ht="31.5" x14ac:dyDescent="0.25">
      <c r="A67" s="28">
        <v>11</v>
      </c>
      <c r="B67" s="28" t="s">
        <v>180</v>
      </c>
      <c r="C67" s="28" t="s">
        <v>181</v>
      </c>
      <c r="D67" s="109" t="s">
        <v>274</v>
      </c>
      <c r="E67" s="29">
        <v>42711</v>
      </c>
      <c r="F67" s="29">
        <v>42745</v>
      </c>
      <c r="G67" s="90" t="s">
        <v>183</v>
      </c>
      <c r="H67" s="68">
        <v>189.31</v>
      </c>
    </row>
    <row r="68" spans="1:8" s="30" customFormat="1" ht="31.5" x14ac:dyDescent="0.25">
      <c r="A68" s="28">
        <v>12</v>
      </c>
      <c r="B68" s="28" t="s">
        <v>180</v>
      </c>
      <c r="C68" s="28" t="s">
        <v>181</v>
      </c>
      <c r="D68" s="109" t="s">
        <v>274</v>
      </c>
      <c r="E68" s="29">
        <v>42711</v>
      </c>
      <c r="F68" s="29">
        <v>42745</v>
      </c>
      <c r="G68" s="90" t="s">
        <v>184</v>
      </c>
      <c r="H68" s="68">
        <v>4.59</v>
      </c>
    </row>
    <row r="69" spans="1:8" s="30" customFormat="1" ht="31.5" x14ac:dyDescent="0.25">
      <c r="A69" s="28">
        <v>13</v>
      </c>
      <c r="B69" s="28" t="s">
        <v>180</v>
      </c>
      <c r="C69" s="28" t="s">
        <v>181</v>
      </c>
      <c r="D69" s="109" t="s">
        <v>275</v>
      </c>
      <c r="E69" s="29">
        <v>42741</v>
      </c>
      <c r="F69" s="29">
        <v>42741</v>
      </c>
      <c r="G69" s="90" t="s">
        <v>186</v>
      </c>
      <c r="H69" s="68">
        <v>454.95</v>
      </c>
    </row>
    <row r="70" spans="1:8" s="30" customFormat="1" ht="126" x14ac:dyDescent="0.25">
      <c r="A70" s="28">
        <v>14</v>
      </c>
      <c r="B70" s="28" t="s">
        <v>180</v>
      </c>
      <c r="C70" s="28" t="s">
        <v>181</v>
      </c>
      <c r="D70" s="109" t="s">
        <v>275</v>
      </c>
      <c r="E70" s="29">
        <v>42741</v>
      </c>
      <c r="F70" s="29">
        <v>42776</v>
      </c>
      <c r="G70" s="90" t="s">
        <v>182</v>
      </c>
      <c r="H70" s="68">
        <v>118.72</v>
      </c>
    </row>
    <row r="71" spans="1:8" s="30" customFormat="1" ht="31.5" x14ac:dyDescent="0.25">
      <c r="A71" s="28">
        <v>15</v>
      </c>
      <c r="B71" s="28" t="s">
        <v>180</v>
      </c>
      <c r="C71" s="28" t="s">
        <v>181</v>
      </c>
      <c r="D71" s="109" t="s">
        <v>275</v>
      </c>
      <c r="E71" s="29">
        <v>42741</v>
      </c>
      <c r="F71" s="29">
        <v>42776</v>
      </c>
      <c r="G71" s="90" t="s">
        <v>183</v>
      </c>
      <c r="H71" s="68">
        <v>189.31</v>
      </c>
    </row>
    <row r="72" spans="1:8" s="30" customFormat="1" ht="31.5" x14ac:dyDescent="0.25">
      <c r="A72" s="28">
        <v>16</v>
      </c>
      <c r="B72" s="28" t="s">
        <v>180</v>
      </c>
      <c r="C72" s="28" t="s">
        <v>181</v>
      </c>
      <c r="D72" s="109" t="s">
        <v>275</v>
      </c>
      <c r="E72" s="29">
        <v>42741</v>
      </c>
      <c r="F72" s="29">
        <v>42776</v>
      </c>
      <c r="G72" s="90" t="s">
        <v>184</v>
      </c>
      <c r="H72" s="68">
        <v>4.59</v>
      </c>
    </row>
    <row r="73" spans="1:8" s="30" customFormat="1" ht="31.5" x14ac:dyDescent="0.25">
      <c r="A73" s="28">
        <v>17</v>
      </c>
      <c r="B73" s="28" t="s">
        <v>180</v>
      </c>
      <c r="C73" s="28" t="s">
        <v>181</v>
      </c>
      <c r="D73" s="109" t="s">
        <v>276</v>
      </c>
      <c r="E73" s="29">
        <v>42773</v>
      </c>
      <c r="F73" s="29">
        <v>42773</v>
      </c>
      <c r="G73" s="90" t="s">
        <v>186</v>
      </c>
      <c r="H73" s="68">
        <v>454.95</v>
      </c>
    </row>
    <row r="74" spans="1:8" s="30" customFormat="1" ht="126" x14ac:dyDescent="0.25">
      <c r="A74" s="28">
        <v>18</v>
      </c>
      <c r="B74" s="28" t="s">
        <v>180</v>
      </c>
      <c r="C74" s="28" t="s">
        <v>181</v>
      </c>
      <c r="D74" s="109" t="s">
        <v>276</v>
      </c>
      <c r="E74" s="29">
        <v>42773</v>
      </c>
      <c r="F74" s="29">
        <v>42804</v>
      </c>
      <c r="G74" s="90" t="s">
        <v>182</v>
      </c>
      <c r="H74" s="68">
        <v>118.72</v>
      </c>
    </row>
    <row r="75" spans="1:8" s="30" customFormat="1" ht="31.5" x14ac:dyDescent="0.25">
      <c r="A75" s="28">
        <v>19</v>
      </c>
      <c r="B75" s="28" t="s">
        <v>180</v>
      </c>
      <c r="C75" s="28" t="s">
        <v>181</v>
      </c>
      <c r="D75" s="109" t="s">
        <v>276</v>
      </c>
      <c r="E75" s="29">
        <v>42773</v>
      </c>
      <c r="F75" s="29">
        <v>42804</v>
      </c>
      <c r="G75" s="90" t="s">
        <v>183</v>
      </c>
      <c r="H75" s="68">
        <v>189.31</v>
      </c>
    </row>
    <row r="76" spans="1:8" s="30" customFormat="1" ht="31.5" x14ac:dyDescent="0.25">
      <c r="A76" s="28">
        <v>20</v>
      </c>
      <c r="B76" s="28" t="s">
        <v>180</v>
      </c>
      <c r="C76" s="28" t="s">
        <v>181</v>
      </c>
      <c r="D76" s="109" t="s">
        <v>276</v>
      </c>
      <c r="E76" s="29">
        <v>42773</v>
      </c>
      <c r="F76" s="29">
        <v>42804</v>
      </c>
      <c r="G76" s="90" t="s">
        <v>184</v>
      </c>
      <c r="H76" s="68">
        <v>4.59</v>
      </c>
    </row>
    <row r="77" spans="1:8" s="30" customFormat="1" ht="31.5" x14ac:dyDescent="0.25">
      <c r="A77" s="28">
        <v>21</v>
      </c>
      <c r="B77" s="28" t="s">
        <v>180</v>
      </c>
      <c r="C77" s="28" t="s">
        <v>181</v>
      </c>
      <c r="D77" s="109" t="s">
        <v>277</v>
      </c>
      <c r="E77" s="29">
        <v>42801</v>
      </c>
      <c r="F77" s="29">
        <v>42801</v>
      </c>
      <c r="G77" s="90" t="s">
        <v>186</v>
      </c>
      <c r="H77" s="68">
        <v>428.06</v>
      </c>
    </row>
    <row r="78" spans="1:8" s="30" customFormat="1" ht="126" x14ac:dyDescent="0.25">
      <c r="A78" s="28">
        <v>22</v>
      </c>
      <c r="B78" s="28" t="s">
        <v>180</v>
      </c>
      <c r="C78" s="28" t="s">
        <v>181</v>
      </c>
      <c r="D78" s="109" t="s">
        <v>277</v>
      </c>
      <c r="E78" s="29">
        <v>42801</v>
      </c>
      <c r="F78" s="29">
        <v>42835</v>
      </c>
      <c r="G78" s="90" t="s">
        <v>182</v>
      </c>
      <c r="H78" s="68">
        <v>110.75</v>
      </c>
    </row>
    <row r="79" spans="1:8" s="30" customFormat="1" ht="31.5" x14ac:dyDescent="0.25">
      <c r="A79" s="28">
        <v>23</v>
      </c>
      <c r="B79" s="28" t="s">
        <v>180</v>
      </c>
      <c r="C79" s="28" t="s">
        <v>181</v>
      </c>
      <c r="D79" s="109" t="s">
        <v>277</v>
      </c>
      <c r="E79" s="29">
        <v>42801</v>
      </c>
      <c r="F79" s="29">
        <v>42835</v>
      </c>
      <c r="G79" s="90" t="s">
        <v>183</v>
      </c>
      <c r="H79" s="68">
        <v>177.81</v>
      </c>
    </row>
    <row r="80" spans="1:8" s="30" customFormat="1" ht="31.5" x14ac:dyDescent="0.25">
      <c r="A80" s="28">
        <v>24</v>
      </c>
      <c r="B80" s="28" t="s">
        <v>180</v>
      </c>
      <c r="C80" s="28" t="s">
        <v>181</v>
      </c>
      <c r="D80" s="109" t="s">
        <v>277</v>
      </c>
      <c r="E80" s="29">
        <v>42801</v>
      </c>
      <c r="F80" s="29">
        <v>42835</v>
      </c>
      <c r="G80" s="90" t="s">
        <v>184</v>
      </c>
      <c r="H80" s="68">
        <v>4.3099999999999996</v>
      </c>
    </row>
    <row r="81" spans="1:8" x14ac:dyDescent="0.25">
      <c r="A81" s="181" t="s">
        <v>155</v>
      </c>
      <c r="B81" s="182"/>
      <c r="C81" s="182"/>
      <c r="D81" s="182"/>
      <c r="E81" s="182"/>
      <c r="F81" s="182"/>
      <c r="G81" s="183"/>
      <c r="H81" s="77">
        <f>SUM(H57:H80)</f>
        <v>4591.8900000000003</v>
      </c>
    </row>
    <row r="82" spans="1:8" s="30" customFormat="1" x14ac:dyDescent="0.25">
      <c r="A82" s="28"/>
      <c r="B82" s="28"/>
      <c r="C82" s="28"/>
      <c r="D82" s="29"/>
      <c r="E82" s="29"/>
      <c r="F82" s="29"/>
      <c r="G82" s="28"/>
      <c r="H82" s="68"/>
    </row>
    <row r="83" spans="1:8" s="30" customFormat="1" x14ac:dyDescent="0.25">
      <c r="A83" s="28"/>
      <c r="B83" s="28"/>
      <c r="C83" s="28"/>
      <c r="D83" s="29"/>
      <c r="E83" s="28"/>
      <c r="F83" s="29"/>
      <c r="G83" s="28"/>
      <c r="H83" s="68"/>
    </row>
    <row r="84" spans="1:8" s="30" customFormat="1" x14ac:dyDescent="0.25">
      <c r="A84" s="28"/>
      <c r="B84" s="28"/>
      <c r="C84" s="28"/>
      <c r="D84" s="29"/>
      <c r="E84" s="28"/>
      <c r="F84" s="29"/>
      <c r="G84" s="28"/>
      <c r="H84" s="68"/>
    </row>
    <row r="85" spans="1:8" s="30" customFormat="1" x14ac:dyDescent="0.25">
      <c r="A85" s="28"/>
      <c r="B85" s="28"/>
      <c r="C85" s="28"/>
      <c r="D85" s="29"/>
      <c r="E85" s="29"/>
      <c r="F85" s="29"/>
      <c r="G85" s="28"/>
      <c r="H85" s="68"/>
    </row>
    <row r="86" spans="1:8" s="30" customFormat="1" x14ac:dyDescent="0.25">
      <c r="A86" s="28"/>
      <c r="B86" s="28"/>
      <c r="C86" s="28"/>
      <c r="D86" s="29"/>
      <c r="E86" s="28"/>
      <c r="F86" s="29"/>
      <c r="G86" s="28"/>
      <c r="H86" s="68"/>
    </row>
    <row r="87" spans="1:8" s="30" customFormat="1" x14ac:dyDescent="0.25">
      <c r="A87" s="184" t="s">
        <v>157</v>
      </c>
      <c r="B87" s="185"/>
      <c r="C87" s="185"/>
      <c r="D87" s="185"/>
      <c r="E87" s="185"/>
      <c r="F87" s="185"/>
      <c r="G87" s="186"/>
      <c r="H87" s="80">
        <f>SUM(H82:H86)</f>
        <v>0</v>
      </c>
    </row>
    <row r="88" spans="1:8" s="30" customFormat="1" x14ac:dyDescent="0.25">
      <c r="A88" s="28"/>
      <c r="B88" s="28"/>
      <c r="C88" s="28"/>
      <c r="D88" s="29"/>
      <c r="E88" s="28"/>
      <c r="F88" s="29"/>
      <c r="G88" s="28"/>
      <c r="H88" s="68"/>
    </row>
    <row r="89" spans="1:8" s="30" customFormat="1" x14ac:dyDescent="0.25">
      <c r="A89" s="28"/>
      <c r="B89" s="28"/>
      <c r="C89" s="28"/>
      <c r="D89" s="29"/>
      <c r="E89" s="28"/>
      <c r="F89" s="29"/>
      <c r="G89" s="28"/>
      <c r="H89" s="68"/>
    </row>
    <row r="90" spans="1:8" s="30" customFormat="1" x14ac:dyDescent="0.25">
      <c r="A90" s="28"/>
      <c r="B90" s="28"/>
      <c r="C90" s="28"/>
      <c r="D90" s="29"/>
      <c r="E90" s="28"/>
      <c r="F90" s="29"/>
      <c r="G90" s="28"/>
      <c r="H90" s="68"/>
    </row>
    <row r="91" spans="1:8" s="30" customFormat="1" x14ac:dyDescent="0.25">
      <c r="A91" s="28"/>
      <c r="B91" s="28"/>
      <c r="C91" s="28"/>
      <c r="D91" s="29"/>
      <c r="E91" s="28"/>
      <c r="F91" s="29"/>
      <c r="G91" s="28"/>
      <c r="H91" s="68"/>
    </row>
    <row r="92" spans="1:8" s="30" customFormat="1" x14ac:dyDescent="0.25">
      <c r="A92" s="184" t="s">
        <v>159</v>
      </c>
      <c r="B92" s="185"/>
      <c r="C92" s="185"/>
      <c r="D92" s="185"/>
      <c r="E92" s="185"/>
      <c r="F92" s="185"/>
      <c r="G92" s="186"/>
      <c r="H92" s="80">
        <f>SUM(H88:H91)</f>
        <v>0</v>
      </c>
    </row>
    <row r="93" spans="1:8" s="30" customFormat="1" x14ac:dyDescent="0.25">
      <c r="A93" s="28"/>
      <c r="B93" s="28"/>
      <c r="C93" s="28"/>
      <c r="D93" s="29"/>
      <c r="E93" s="28"/>
      <c r="F93" s="29"/>
      <c r="G93" s="28"/>
      <c r="H93" s="68"/>
    </row>
    <row r="94" spans="1:8" s="30" customFormat="1" x14ac:dyDescent="0.25">
      <c r="A94" s="28"/>
      <c r="B94" s="28"/>
      <c r="C94" s="28"/>
      <c r="D94" s="29"/>
      <c r="E94" s="28"/>
      <c r="F94" s="29"/>
      <c r="G94" s="28"/>
      <c r="H94" s="68"/>
    </row>
    <row r="95" spans="1:8" s="30" customFormat="1" x14ac:dyDescent="0.25">
      <c r="A95" s="28"/>
      <c r="B95" s="28"/>
      <c r="C95" s="28"/>
      <c r="D95" s="29"/>
      <c r="E95" s="28"/>
      <c r="F95" s="29"/>
      <c r="G95" s="28"/>
      <c r="H95" s="68"/>
    </row>
    <row r="96" spans="1:8" s="30" customFormat="1" x14ac:dyDescent="0.25">
      <c r="A96" s="28"/>
      <c r="B96" s="28"/>
      <c r="C96" s="28"/>
      <c r="D96" s="29"/>
      <c r="E96" s="28"/>
      <c r="F96" s="29"/>
      <c r="G96" s="28"/>
      <c r="H96" s="68"/>
    </row>
    <row r="97" spans="1:8" s="30" customFormat="1" x14ac:dyDescent="0.25">
      <c r="A97" s="28"/>
      <c r="B97" s="28"/>
      <c r="C97" s="28"/>
      <c r="D97" s="29"/>
      <c r="E97" s="28"/>
      <c r="F97" s="29"/>
      <c r="G97" s="28"/>
      <c r="H97" s="68"/>
    </row>
    <row r="98" spans="1:8" s="30" customFormat="1" x14ac:dyDescent="0.25">
      <c r="A98" s="28"/>
      <c r="B98" s="28"/>
      <c r="C98" s="28"/>
      <c r="D98" s="29"/>
      <c r="E98" s="28"/>
      <c r="F98" s="29"/>
      <c r="G98" s="28"/>
      <c r="H98" s="68"/>
    </row>
    <row r="99" spans="1:8" s="30" customFormat="1" x14ac:dyDescent="0.25">
      <c r="A99" s="28"/>
      <c r="B99" s="28"/>
      <c r="C99" s="28"/>
      <c r="D99" s="29"/>
      <c r="E99" s="29"/>
      <c r="F99" s="29"/>
      <c r="G99" s="28"/>
      <c r="H99" s="68"/>
    </row>
    <row r="100" spans="1:8" x14ac:dyDescent="0.25">
      <c r="A100" s="181" t="s">
        <v>161</v>
      </c>
      <c r="B100" s="182"/>
      <c r="C100" s="182"/>
      <c r="D100" s="182"/>
      <c r="E100" s="182"/>
      <c r="F100" s="182"/>
      <c r="G100" s="183"/>
      <c r="H100" s="77">
        <f>SUM(H93:H99)</f>
        <v>0</v>
      </c>
    </row>
    <row r="101" spans="1:8" x14ac:dyDescent="0.25">
      <c r="A101" s="174" t="s">
        <v>63</v>
      </c>
      <c r="B101" s="174"/>
      <c r="C101" s="175"/>
      <c r="D101" s="19"/>
      <c r="E101" s="19"/>
      <c r="F101" s="19"/>
      <c r="G101" s="19"/>
      <c r="H101" s="77">
        <f>SUM(H100,H92,H87,H81,H56,H31)</f>
        <v>13802.740000000002</v>
      </c>
    </row>
  </sheetData>
  <sheetProtection formatCells="0" formatColumns="0" insertColumns="0" insertRows="0" deleteColumns="0" deleteRows="0" selectLockedCells="1"/>
  <mergeCells count="11">
    <mergeCell ref="A101:C101"/>
    <mergeCell ref="B4:G4"/>
    <mergeCell ref="H4:H6"/>
    <mergeCell ref="A5:A6"/>
    <mergeCell ref="B5:G5"/>
    <mergeCell ref="A81:G81"/>
    <mergeCell ref="A100:G100"/>
    <mergeCell ref="A31:G31"/>
    <mergeCell ref="A56:G56"/>
    <mergeCell ref="A87:G87"/>
    <mergeCell ref="A92:G92"/>
  </mergeCells>
  <dataValidations xWindow="680" yWindow="473"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93:F99 F33:F55 F82:F86 F88:F91 F8:F30 F78:F80 F58:F72 F74:F76">
      <formula1>E8</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Q98"/>
  <sheetViews>
    <sheetView tabSelected="1" topLeftCell="A65" zoomScale="130" zoomScaleNormal="130" workbookViewId="0">
      <selection activeCell="C72" sqref="C72"/>
    </sheetView>
  </sheetViews>
  <sheetFormatPr defaultColWidth="9.140625" defaultRowHeight="15.75" x14ac:dyDescent="0.25"/>
  <cols>
    <col min="1" max="1" width="9.140625" style="21"/>
    <col min="2" max="2" width="18.28515625" style="21" customWidth="1"/>
    <col min="3" max="3" width="25.5703125" style="21" customWidth="1"/>
    <col min="4" max="4" width="16.7109375" style="15" customWidth="1"/>
    <col min="5" max="6" width="15.7109375" style="15" customWidth="1"/>
    <col min="7" max="7" width="15.42578125" style="21" customWidth="1"/>
    <col min="8" max="8" width="11.28515625" style="21" customWidth="1"/>
    <col min="9" max="16384" width="9.140625" style="21"/>
  </cols>
  <sheetData>
    <row r="1" spans="1:8" x14ac:dyDescent="0.25">
      <c r="A1" s="3" t="s">
        <v>13</v>
      </c>
      <c r="B1" s="3"/>
    </row>
    <row r="3" spans="1:8" x14ac:dyDescent="0.25">
      <c r="A3" s="19"/>
      <c r="B3" s="176" t="s">
        <v>12</v>
      </c>
      <c r="C3" s="176"/>
      <c r="D3" s="176"/>
      <c r="E3" s="176"/>
      <c r="F3" s="176"/>
      <c r="G3" s="176"/>
      <c r="H3" s="177" t="s">
        <v>17</v>
      </c>
    </row>
    <row r="4" spans="1:8" x14ac:dyDescent="0.25">
      <c r="A4" s="167" t="s">
        <v>2</v>
      </c>
      <c r="B4" s="178" t="s">
        <v>83</v>
      </c>
      <c r="C4" s="179"/>
      <c r="D4" s="179"/>
      <c r="E4" s="179"/>
      <c r="F4" s="179"/>
      <c r="G4" s="180"/>
      <c r="H4" s="177"/>
    </row>
    <row r="5" spans="1:8" ht="31.5" x14ac:dyDescent="0.25">
      <c r="A5" s="168"/>
      <c r="B5" s="5" t="s">
        <v>52</v>
      </c>
      <c r="C5" s="5" t="s">
        <v>53</v>
      </c>
      <c r="D5" s="5" t="s">
        <v>54</v>
      </c>
      <c r="E5" s="5" t="s">
        <v>55</v>
      </c>
      <c r="F5" s="5" t="s">
        <v>66</v>
      </c>
      <c r="G5" s="5" t="s">
        <v>56</v>
      </c>
      <c r="H5" s="177"/>
    </row>
    <row r="6" spans="1:8" x14ac:dyDescent="0.25">
      <c r="A6" s="187" t="s">
        <v>197</v>
      </c>
      <c r="B6" s="188"/>
      <c r="C6" s="188"/>
      <c r="D6" s="188"/>
      <c r="E6" s="188"/>
      <c r="F6" s="188"/>
      <c r="G6" s="189"/>
      <c r="H6" s="116">
        <v>0</v>
      </c>
    </row>
    <row r="7" spans="1:8" x14ac:dyDescent="0.25">
      <c r="A7" s="114"/>
      <c r="B7" s="114"/>
      <c r="C7" s="114"/>
      <c r="D7" s="114"/>
      <c r="E7" s="114"/>
      <c r="F7" s="114"/>
      <c r="G7" s="114"/>
      <c r="H7" s="113"/>
    </row>
    <row r="8" spans="1:8" x14ac:dyDescent="0.25">
      <c r="A8" s="187" t="s">
        <v>198</v>
      </c>
      <c r="B8" s="188"/>
      <c r="C8" s="188"/>
      <c r="D8" s="188"/>
      <c r="E8" s="188"/>
      <c r="F8" s="188"/>
      <c r="G8" s="189"/>
      <c r="H8" s="116">
        <v>0</v>
      </c>
    </row>
    <row r="9" spans="1:8" x14ac:dyDescent="0.25">
      <c r="A9" s="114"/>
      <c r="B9" s="114"/>
      <c r="C9" s="114"/>
      <c r="D9" s="114"/>
      <c r="E9" s="114"/>
      <c r="F9" s="114"/>
      <c r="G9" s="114"/>
      <c r="H9" s="113"/>
    </row>
    <row r="10" spans="1:8" x14ac:dyDescent="0.25">
      <c r="A10" s="187" t="s">
        <v>199</v>
      </c>
      <c r="B10" s="188"/>
      <c r="C10" s="188"/>
      <c r="D10" s="188"/>
      <c r="E10" s="188"/>
      <c r="F10" s="188"/>
      <c r="G10" s="189"/>
      <c r="H10" s="116">
        <v>0</v>
      </c>
    </row>
    <row r="11" spans="1:8" x14ac:dyDescent="0.25">
      <c r="A11" s="114"/>
      <c r="B11" s="114"/>
      <c r="C11" s="114"/>
      <c r="D11" s="114"/>
      <c r="E11" s="114"/>
      <c r="F11" s="114"/>
      <c r="G11" s="114"/>
      <c r="H11" s="113"/>
    </row>
    <row r="12" spans="1:8" x14ac:dyDescent="0.25">
      <c r="A12" s="187" t="s">
        <v>200</v>
      </c>
      <c r="B12" s="188"/>
      <c r="C12" s="188"/>
      <c r="D12" s="188"/>
      <c r="E12" s="188"/>
      <c r="F12" s="188"/>
      <c r="G12" s="189"/>
      <c r="H12" s="116">
        <v>0</v>
      </c>
    </row>
    <row r="13" spans="1:8" x14ac:dyDescent="0.25">
      <c r="A13" s="114"/>
      <c r="B13" s="114"/>
      <c r="C13" s="114"/>
      <c r="D13" s="114"/>
      <c r="E13" s="114"/>
      <c r="F13" s="114"/>
      <c r="G13" s="114"/>
      <c r="H13" s="113"/>
    </row>
    <row r="14" spans="1:8" s="30" customFormat="1" x14ac:dyDescent="0.25">
      <c r="A14" s="190" t="s">
        <v>201</v>
      </c>
      <c r="B14" s="191"/>
      <c r="C14" s="191"/>
      <c r="D14" s="191"/>
      <c r="E14" s="191"/>
      <c r="F14" s="191"/>
      <c r="G14" s="192"/>
      <c r="H14" s="117">
        <f>SUM(H15:H17)</f>
        <v>649.62</v>
      </c>
    </row>
    <row r="15" spans="1:8" s="30" customFormat="1" ht="31.5" x14ac:dyDescent="0.25">
      <c r="A15" s="28">
        <v>1</v>
      </c>
      <c r="B15" s="90" t="s">
        <v>193</v>
      </c>
      <c r="C15" s="28" t="s">
        <v>194</v>
      </c>
      <c r="D15" s="28">
        <v>11080022</v>
      </c>
      <c r="E15" s="29">
        <v>42415</v>
      </c>
      <c r="F15" s="29">
        <v>42436</v>
      </c>
      <c r="G15" s="90" t="s">
        <v>195</v>
      </c>
      <c r="H15" s="68">
        <v>482.93</v>
      </c>
    </row>
    <row r="16" spans="1:8" s="30" customFormat="1" ht="31.5" x14ac:dyDescent="0.25">
      <c r="A16" s="28">
        <v>2</v>
      </c>
      <c r="B16" s="90" t="s">
        <v>193</v>
      </c>
      <c r="C16" s="28" t="s">
        <v>194</v>
      </c>
      <c r="D16" s="28">
        <v>11080023</v>
      </c>
      <c r="E16" s="29">
        <v>42415</v>
      </c>
      <c r="F16" s="29">
        <v>42436</v>
      </c>
      <c r="G16" s="90" t="s">
        <v>195</v>
      </c>
      <c r="H16" s="68">
        <v>23.5</v>
      </c>
    </row>
    <row r="17" spans="1:8" s="30" customFormat="1" ht="31.5" x14ac:dyDescent="0.25">
      <c r="A17" s="28">
        <v>3</v>
      </c>
      <c r="B17" s="90" t="s">
        <v>193</v>
      </c>
      <c r="C17" s="28" t="s">
        <v>194</v>
      </c>
      <c r="D17" s="28">
        <v>11080024</v>
      </c>
      <c r="E17" s="29">
        <v>42423</v>
      </c>
      <c r="F17" s="29">
        <v>42444</v>
      </c>
      <c r="G17" s="90" t="s">
        <v>195</v>
      </c>
      <c r="H17" s="68">
        <v>143.19</v>
      </c>
    </row>
    <row r="18" spans="1:8" s="30" customFormat="1" x14ac:dyDescent="0.25">
      <c r="A18" s="190" t="s">
        <v>202</v>
      </c>
      <c r="B18" s="191"/>
      <c r="C18" s="191"/>
      <c r="D18" s="191"/>
      <c r="E18" s="191"/>
      <c r="F18" s="191"/>
      <c r="G18" s="192"/>
      <c r="H18" s="117">
        <v>0</v>
      </c>
    </row>
    <row r="19" spans="1:8" s="30" customFormat="1" x14ac:dyDescent="0.25">
      <c r="A19" s="115"/>
      <c r="B19" s="115"/>
      <c r="C19" s="115"/>
      <c r="D19" s="115"/>
      <c r="E19" s="115"/>
      <c r="F19" s="115"/>
      <c r="G19" s="115"/>
      <c r="H19" s="68"/>
    </row>
    <row r="20" spans="1:8" s="30" customFormat="1" x14ac:dyDescent="0.25">
      <c r="A20" s="190" t="s">
        <v>203</v>
      </c>
      <c r="B20" s="191"/>
      <c r="C20" s="191"/>
      <c r="D20" s="191"/>
      <c r="E20" s="191"/>
      <c r="F20" s="191"/>
      <c r="G20" s="192"/>
      <c r="H20" s="117">
        <f>SUM(H21)</f>
        <v>1892.06</v>
      </c>
    </row>
    <row r="21" spans="1:8" s="30" customFormat="1" ht="63" x14ac:dyDescent="0.25">
      <c r="A21" s="28">
        <v>1</v>
      </c>
      <c r="B21" s="90" t="s">
        <v>191</v>
      </c>
      <c r="C21" s="28" t="s">
        <v>204</v>
      </c>
      <c r="D21" s="110" t="s">
        <v>192</v>
      </c>
      <c r="E21" s="29">
        <v>42313</v>
      </c>
      <c r="F21" s="29">
        <v>42334</v>
      </c>
      <c r="G21" s="90" t="s">
        <v>196</v>
      </c>
      <c r="H21" s="68">
        <v>1892.06</v>
      </c>
    </row>
    <row r="22" spans="1:8" s="30" customFormat="1" x14ac:dyDescent="0.25">
      <c r="A22" s="184" t="s">
        <v>151</v>
      </c>
      <c r="B22" s="185"/>
      <c r="C22" s="185"/>
      <c r="D22" s="185"/>
      <c r="E22" s="185"/>
      <c r="F22" s="185"/>
      <c r="G22" s="186"/>
      <c r="H22" s="80">
        <f>SUM(H6+H8+H10+H12+H14+H18+H20)</f>
        <v>2541.6799999999998</v>
      </c>
    </row>
    <row r="23" spans="1:8" s="30" customFormat="1" x14ac:dyDescent="0.25">
      <c r="A23" s="187" t="s">
        <v>197</v>
      </c>
      <c r="B23" s="188"/>
      <c r="C23" s="188"/>
      <c r="D23" s="188"/>
      <c r="E23" s="188"/>
      <c r="F23" s="188"/>
      <c r="G23" s="189"/>
      <c r="H23" s="117">
        <f>SUM(H24:H27)</f>
        <v>9635</v>
      </c>
    </row>
    <row r="24" spans="1:8" s="30" customFormat="1" ht="47.25" x14ac:dyDescent="0.25">
      <c r="A24" s="28">
        <v>1</v>
      </c>
      <c r="B24" s="28" t="s">
        <v>213</v>
      </c>
      <c r="C24" s="28" t="s">
        <v>214</v>
      </c>
      <c r="D24" s="28">
        <v>514</v>
      </c>
      <c r="E24" s="29">
        <v>42460</v>
      </c>
      <c r="F24" s="29">
        <v>42481</v>
      </c>
      <c r="G24" s="90" t="s">
        <v>215</v>
      </c>
      <c r="H24" s="68">
        <v>2679</v>
      </c>
    </row>
    <row r="25" spans="1:8" s="30" customFormat="1" ht="47.25" x14ac:dyDescent="0.25">
      <c r="A25" s="28">
        <v>2</v>
      </c>
      <c r="B25" s="28" t="s">
        <v>213</v>
      </c>
      <c r="C25" s="28" t="s">
        <v>214</v>
      </c>
      <c r="D25" s="28">
        <v>516</v>
      </c>
      <c r="E25" s="29">
        <v>42490</v>
      </c>
      <c r="F25" s="29">
        <v>42510</v>
      </c>
      <c r="G25" s="90" t="s">
        <v>245</v>
      </c>
      <c r="H25" s="68">
        <v>2162</v>
      </c>
    </row>
    <row r="26" spans="1:8" s="30" customFormat="1" ht="31.5" x14ac:dyDescent="0.25">
      <c r="A26" s="28">
        <v>3</v>
      </c>
      <c r="B26" s="28" t="s">
        <v>213</v>
      </c>
      <c r="C26" s="28" t="s">
        <v>214</v>
      </c>
      <c r="D26" s="28">
        <v>518</v>
      </c>
      <c r="E26" s="29">
        <v>42490</v>
      </c>
      <c r="F26" s="29">
        <v>42543</v>
      </c>
      <c r="G26" s="90" t="s">
        <v>216</v>
      </c>
      <c r="H26" s="68">
        <v>2538</v>
      </c>
    </row>
    <row r="27" spans="1:8" s="30" customFormat="1" ht="31.5" x14ac:dyDescent="0.25">
      <c r="A27" s="28">
        <v>4</v>
      </c>
      <c r="B27" s="28" t="s">
        <v>213</v>
      </c>
      <c r="C27" s="28" t="s">
        <v>214</v>
      </c>
      <c r="D27" s="28">
        <v>522</v>
      </c>
      <c r="E27" s="29">
        <v>42582</v>
      </c>
      <c r="F27" s="29">
        <v>42604</v>
      </c>
      <c r="G27" s="90" t="s">
        <v>217</v>
      </c>
      <c r="H27" s="68">
        <v>2256</v>
      </c>
    </row>
    <row r="28" spans="1:8" s="30" customFormat="1" x14ac:dyDescent="0.25">
      <c r="A28" s="190" t="s">
        <v>218</v>
      </c>
      <c r="B28" s="191"/>
      <c r="C28" s="191"/>
      <c r="D28" s="191"/>
      <c r="E28" s="191"/>
      <c r="F28" s="191"/>
      <c r="G28" s="192"/>
      <c r="H28" s="117">
        <f>SUM(H29:H32)</f>
        <v>7808</v>
      </c>
    </row>
    <row r="29" spans="1:8" s="30" customFormat="1" ht="47.25" x14ac:dyDescent="0.25">
      <c r="A29" s="28">
        <v>1</v>
      </c>
      <c r="B29" s="28" t="s">
        <v>219</v>
      </c>
      <c r="C29" s="28" t="s">
        <v>214</v>
      </c>
      <c r="D29" s="28" t="s">
        <v>223</v>
      </c>
      <c r="E29" s="29">
        <v>42461</v>
      </c>
      <c r="F29" s="29">
        <v>42482</v>
      </c>
      <c r="G29" s="90" t="s">
        <v>222</v>
      </c>
      <c r="H29" s="68">
        <v>1984</v>
      </c>
    </row>
    <row r="30" spans="1:8" s="30" customFormat="1" ht="47.25" x14ac:dyDescent="0.25">
      <c r="A30" s="28">
        <v>2</v>
      </c>
      <c r="B30" s="28" t="s">
        <v>219</v>
      </c>
      <c r="C30" s="28" t="s">
        <v>214</v>
      </c>
      <c r="D30" s="28" t="s">
        <v>246</v>
      </c>
      <c r="E30" s="29">
        <v>42492</v>
      </c>
      <c r="F30" s="29">
        <v>42513</v>
      </c>
      <c r="G30" s="90" t="s">
        <v>247</v>
      </c>
      <c r="H30" s="68">
        <v>1920</v>
      </c>
    </row>
    <row r="31" spans="1:8" s="30" customFormat="1" ht="47.25" x14ac:dyDescent="0.25">
      <c r="A31" s="28">
        <v>3</v>
      </c>
      <c r="B31" s="28" t="s">
        <v>219</v>
      </c>
      <c r="C31" s="28" t="s">
        <v>214</v>
      </c>
      <c r="D31" s="28" t="s">
        <v>248</v>
      </c>
      <c r="E31" s="29">
        <v>42553</v>
      </c>
      <c r="F31" s="29">
        <v>42576</v>
      </c>
      <c r="G31" s="90" t="s">
        <v>249</v>
      </c>
      <c r="H31" s="68">
        <v>1920</v>
      </c>
    </row>
    <row r="32" spans="1:8" s="30" customFormat="1" ht="47.25" x14ac:dyDescent="0.25">
      <c r="A32" s="28">
        <v>4</v>
      </c>
      <c r="B32" s="28" t="s">
        <v>219</v>
      </c>
      <c r="C32" s="28" t="s">
        <v>214</v>
      </c>
      <c r="D32" s="28" t="s">
        <v>220</v>
      </c>
      <c r="E32" s="29">
        <v>42583</v>
      </c>
      <c r="F32" s="29">
        <v>42604</v>
      </c>
      <c r="G32" s="90" t="s">
        <v>221</v>
      </c>
      <c r="H32" s="68">
        <v>1984</v>
      </c>
    </row>
    <row r="33" spans="1:8" s="30" customFormat="1" x14ac:dyDescent="0.25">
      <c r="A33" s="190" t="s">
        <v>199</v>
      </c>
      <c r="B33" s="191"/>
      <c r="C33" s="191"/>
      <c r="D33" s="191"/>
      <c r="E33" s="191"/>
      <c r="F33" s="191"/>
      <c r="G33" s="192"/>
      <c r="H33" s="117">
        <f>SUM(H34:H36)</f>
        <v>2851.8</v>
      </c>
    </row>
    <row r="34" spans="1:8" s="30" customFormat="1" ht="47.25" x14ac:dyDescent="0.25">
      <c r="A34" s="28">
        <v>1</v>
      </c>
      <c r="B34" s="28" t="s">
        <v>224</v>
      </c>
      <c r="C34" s="30" t="s">
        <v>214</v>
      </c>
      <c r="D34" s="28">
        <v>1603180</v>
      </c>
      <c r="E34" s="29">
        <v>42460</v>
      </c>
      <c r="F34" s="29">
        <v>42481</v>
      </c>
      <c r="G34" s="90" t="s">
        <v>225</v>
      </c>
      <c r="H34" s="68">
        <v>911.4</v>
      </c>
    </row>
    <row r="35" spans="1:8" s="30" customFormat="1" ht="47.25" x14ac:dyDescent="0.25">
      <c r="A35" s="28">
        <v>2</v>
      </c>
      <c r="B35" s="28" t="s">
        <v>224</v>
      </c>
      <c r="C35" s="28" t="s">
        <v>214</v>
      </c>
      <c r="D35" s="28">
        <v>1605170</v>
      </c>
      <c r="E35" s="29">
        <v>42521</v>
      </c>
      <c r="F35" s="29">
        <v>42542</v>
      </c>
      <c r="G35" s="90" t="s">
        <v>232</v>
      </c>
      <c r="H35" s="68">
        <v>999.6</v>
      </c>
    </row>
    <row r="36" spans="1:8" s="30" customFormat="1" ht="47.25" x14ac:dyDescent="0.25">
      <c r="A36" s="28">
        <v>3</v>
      </c>
      <c r="B36" s="28" t="s">
        <v>224</v>
      </c>
      <c r="C36" s="28" t="s">
        <v>214</v>
      </c>
      <c r="D36" s="28">
        <v>1607129</v>
      </c>
      <c r="E36" s="29">
        <v>42582</v>
      </c>
      <c r="F36" s="29">
        <v>42604</v>
      </c>
      <c r="G36" s="90" t="s">
        <v>235</v>
      </c>
      <c r="H36" s="68">
        <v>940.8</v>
      </c>
    </row>
    <row r="37" spans="1:8" s="120" customFormat="1" x14ac:dyDescent="0.25">
      <c r="A37" s="190" t="s">
        <v>200</v>
      </c>
      <c r="B37" s="191"/>
      <c r="C37" s="191"/>
      <c r="D37" s="191"/>
      <c r="E37" s="191"/>
      <c r="F37" s="191"/>
      <c r="G37" s="192"/>
      <c r="H37" s="117">
        <v>0</v>
      </c>
    </row>
    <row r="38" spans="1:8" s="30" customFormat="1" x14ac:dyDescent="0.25">
      <c r="A38" s="28"/>
      <c r="B38" s="28"/>
      <c r="C38" s="28"/>
      <c r="D38" s="28"/>
      <c r="E38" s="28"/>
      <c r="F38" s="28"/>
      <c r="G38" s="28"/>
      <c r="H38" s="68"/>
    </row>
    <row r="39" spans="1:8" s="120" customFormat="1" x14ac:dyDescent="0.25">
      <c r="A39" s="193" t="s">
        <v>201</v>
      </c>
      <c r="B39" s="194"/>
      <c r="C39" s="194"/>
      <c r="D39" s="194"/>
      <c r="E39" s="194"/>
      <c r="F39" s="194"/>
      <c r="G39" s="195"/>
      <c r="H39" s="117">
        <f>H40+H41+H42</f>
        <v>736.32999999999993</v>
      </c>
    </row>
    <row r="40" spans="1:8" s="30" customFormat="1" ht="31.5" x14ac:dyDescent="0.25">
      <c r="A40" s="28">
        <v>1</v>
      </c>
      <c r="B40" s="90" t="s">
        <v>226</v>
      </c>
      <c r="C40" s="28" t="s">
        <v>194</v>
      </c>
      <c r="D40" s="28">
        <v>11080025</v>
      </c>
      <c r="E40" s="29">
        <v>42439</v>
      </c>
      <c r="F40" s="29">
        <v>42471</v>
      </c>
      <c r="G40" s="90" t="s">
        <v>227</v>
      </c>
      <c r="H40" s="68">
        <v>115.74</v>
      </c>
    </row>
    <row r="41" spans="1:8" s="30" customFormat="1" ht="31.5" x14ac:dyDescent="0.25">
      <c r="A41" s="28">
        <v>2</v>
      </c>
      <c r="B41" s="90" t="s">
        <v>226</v>
      </c>
      <c r="C41" s="28" t="s">
        <v>194</v>
      </c>
      <c r="D41" s="28">
        <v>11080026</v>
      </c>
      <c r="E41" s="29">
        <v>42451</v>
      </c>
      <c r="F41" s="29">
        <v>42472</v>
      </c>
      <c r="G41" s="90" t="s">
        <v>227</v>
      </c>
      <c r="H41" s="68">
        <v>194.79</v>
      </c>
    </row>
    <row r="42" spans="1:8" s="30" customFormat="1" ht="31.5" x14ac:dyDescent="0.25">
      <c r="A42" s="28">
        <v>3</v>
      </c>
      <c r="B42" s="90" t="s">
        <v>226</v>
      </c>
      <c r="C42" s="28" t="s">
        <v>194</v>
      </c>
      <c r="D42" s="28">
        <v>31080010</v>
      </c>
      <c r="E42" s="29">
        <v>42613</v>
      </c>
      <c r="F42" s="29">
        <v>42634</v>
      </c>
      <c r="G42" s="90" t="s">
        <v>227</v>
      </c>
      <c r="H42" s="68">
        <v>425.8</v>
      </c>
    </row>
    <row r="43" spans="1:8" s="120" customFormat="1" x14ac:dyDescent="0.25">
      <c r="A43" s="193" t="s">
        <v>202</v>
      </c>
      <c r="B43" s="194"/>
      <c r="C43" s="194"/>
      <c r="D43" s="194"/>
      <c r="E43" s="194"/>
      <c r="F43" s="194"/>
      <c r="G43" s="195"/>
      <c r="H43" s="117">
        <f>SUM(H44:H47)</f>
        <v>682.45999999999992</v>
      </c>
    </row>
    <row r="44" spans="1:8" s="30" customFormat="1" ht="47.25" x14ac:dyDescent="0.25">
      <c r="A44" s="28">
        <v>1</v>
      </c>
      <c r="B44" s="90" t="s">
        <v>228</v>
      </c>
      <c r="C44" s="28" t="s">
        <v>214</v>
      </c>
      <c r="D44" s="28" t="s">
        <v>229</v>
      </c>
      <c r="E44" s="29">
        <v>42461</v>
      </c>
      <c r="F44" s="29">
        <v>42492</v>
      </c>
      <c r="G44" s="90" t="s">
        <v>230</v>
      </c>
      <c r="H44" s="68">
        <v>46</v>
      </c>
    </row>
    <row r="45" spans="1:8" s="30" customFormat="1" ht="31.5" x14ac:dyDescent="0.25">
      <c r="A45" s="28">
        <v>2</v>
      </c>
      <c r="B45" s="90" t="s">
        <v>228</v>
      </c>
      <c r="C45" s="28" t="s">
        <v>214</v>
      </c>
      <c r="D45" s="28" t="s">
        <v>242</v>
      </c>
      <c r="E45" s="29">
        <v>42521</v>
      </c>
      <c r="F45" s="29">
        <v>42551</v>
      </c>
      <c r="G45" s="90" t="s">
        <v>231</v>
      </c>
      <c r="H45" s="68">
        <v>191.07</v>
      </c>
    </row>
    <row r="46" spans="1:8" s="30" customFormat="1" ht="31.5" x14ac:dyDescent="0.25">
      <c r="A46" s="28">
        <v>3</v>
      </c>
      <c r="B46" s="90" t="s">
        <v>228</v>
      </c>
      <c r="C46" s="28" t="s">
        <v>214</v>
      </c>
      <c r="D46" s="28" t="s">
        <v>243</v>
      </c>
      <c r="E46" s="29">
        <v>42551</v>
      </c>
      <c r="F46" s="29">
        <v>42572</v>
      </c>
      <c r="G46" s="90" t="s">
        <v>244</v>
      </c>
      <c r="H46" s="68">
        <v>312.02</v>
      </c>
    </row>
    <row r="47" spans="1:8" s="30" customFormat="1" ht="31.5" x14ac:dyDescent="0.25">
      <c r="A47" s="28">
        <v>4</v>
      </c>
      <c r="B47" s="90" t="s">
        <v>228</v>
      </c>
      <c r="C47" s="28" t="s">
        <v>214</v>
      </c>
      <c r="D47" s="28" t="s">
        <v>236</v>
      </c>
      <c r="E47" s="29">
        <v>42582</v>
      </c>
      <c r="F47" s="29">
        <v>42627</v>
      </c>
      <c r="G47" s="90" t="s">
        <v>237</v>
      </c>
      <c r="H47" s="68">
        <v>133.37</v>
      </c>
    </row>
    <row r="48" spans="1:8" s="120" customFormat="1" x14ac:dyDescent="0.25">
      <c r="A48" s="190" t="s">
        <v>203</v>
      </c>
      <c r="B48" s="191"/>
      <c r="C48" s="191"/>
      <c r="D48" s="191"/>
      <c r="E48" s="191"/>
      <c r="F48" s="191"/>
      <c r="G48" s="192"/>
      <c r="H48" s="117">
        <f>H49+H50</f>
        <v>1867.03</v>
      </c>
    </row>
    <row r="49" spans="1:17" s="30" customFormat="1" ht="47.25" x14ac:dyDescent="0.25">
      <c r="A49" s="28">
        <v>1</v>
      </c>
      <c r="B49" s="90" t="s">
        <v>238</v>
      </c>
      <c r="C49" s="28" t="s">
        <v>239</v>
      </c>
      <c r="D49" s="28" t="s">
        <v>240</v>
      </c>
      <c r="E49" s="29">
        <v>42531</v>
      </c>
      <c r="F49" s="29">
        <v>42552</v>
      </c>
      <c r="G49" s="90" t="s">
        <v>241</v>
      </c>
      <c r="H49" s="68">
        <v>573.97</v>
      </c>
    </row>
    <row r="50" spans="1:17" s="30" customFormat="1" ht="78.75" x14ac:dyDescent="0.25">
      <c r="A50" s="28">
        <v>2</v>
      </c>
      <c r="B50" s="90" t="s">
        <v>191</v>
      </c>
      <c r="C50" s="28" t="s">
        <v>233</v>
      </c>
      <c r="D50" s="28" t="s">
        <v>234</v>
      </c>
      <c r="E50" s="29">
        <v>42552</v>
      </c>
      <c r="F50" s="29">
        <v>42572</v>
      </c>
      <c r="G50" s="90" t="s">
        <v>250</v>
      </c>
      <c r="H50" s="68">
        <v>1293.06</v>
      </c>
    </row>
    <row r="51" spans="1:17" s="30" customFormat="1" x14ac:dyDescent="0.25">
      <c r="A51" s="184" t="s">
        <v>153</v>
      </c>
      <c r="B51" s="185"/>
      <c r="C51" s="185"/>
      <c r="D51" s="185"/>
      <c r="E51" s="185"/>
      <c r="F51" s="185"/>
      <c r="G51" s="186"/>
      <c r="H51" s="80">
        <f>H23+H28+H33+H37+H39+H43+H48</f>
        <v>23580.619999999995</v>
      </c>
    </row>
    <row r="52" spans="1:17" s="30" customFormat="1" x14ac:dyDescent="0.25">
      <c r="A52" s="187" t="s">
        <v>197</v>
      </c>
      <c r="B52" s="188"/>
      <c r="C52" s="188"/>
      <c r="D52" s="188"/>
      <c r="E52" s="188"/>
      <c r="F52" s="188"/>
      <c r="G52" s="189"/>
      <c r="H52" s="117">
        <f>SUM(H53:H55)</f>
        <v>7050</v>
      </c>
    </row>
    <row r="53" spans="1:17" s="30" customFormat="1" ht="31.5" x14ac:dyDescent="0.25">
      <c r="A53" s="90">
        <v>1</v>
      </c>
      <c r="B53" s="90" t="s">
        <v>213</v>
      </c>
      <c r="C53" s="90" t="s">
        <v>214</v>
      </c>
      <c r="D53" s="90">
        <v>526</v>
      </c>
      <c r="E53" s="122">
        <v>42643</v>
      </c>
      <c r="F53" s="122">
        <v>42664</v>
      </c>
      <c r="G53" s="90" t="s">
        <v>255</v>
      </c>
      <c r="H53" s="68">
        <v>2397</v>
      </c>
    </row>
    <row r="54" spans="1:17" s="30" customFormat="1" ht="47.25" x14ac:dyDescent="0.25">
      <c r="A54" s="90">
        <v>2</v>
      </c>
      <c r="B54" s="90" t="s">
        <v>213</v>
      </c>
      <c r="C54" s="90" t="s">
        <v>214</v>
      </c>
      <c r="D54" s="90">
        <v>531</v>
      </c>
      <c r="E54" s="122">
        <v>42704</v>
      </c>
      <c r="F54" s="122">
        <v>42725</v>
      </c>
      <c r="G54" s="90" t="s">
        <v>256</v>
      </c>
      <c r="H54" s="68">
        <v>2679</v>
      </c>
    </row>
    <row r="55" spans="1:17" s="30" customFormat="1" ht="47.25" x14ac:dyDescent="0.25">
      <c r="A55" s="90">
        <v>3</v>
      </c>
      <c r="B55" s="90" t="s">
        <v>213</v>
      </c>
      <c r="C55" s="90" t="s">
        <v>214</v>
      </c>
      <c r="D55" s="90">
        <v>533</v>
      </c>
      <c r="E55" s="122">
        <v>42735</v>
      </c>
      <c r="F55" s="122">
        <v>42758</v>
      </c>
      <c r="G55" s="90" t="s">
        <v>257</v>
      </c>
      <c r="H55" s="68">
        <v>1974</v>
      </c>
    </row>
    <row r="56" spans="1:17" s="30" customFormat="1" x14ac:dyDescent="0.25">
      <c r="A56" s="196" t="s">
        <v>198</v>
      </c>
      <c r="B56" s="197"/>
      <c r="C56" s="197"/>
      <c r="D56" s="197"/>
      <c r="E56" s="197"/>
      <c r="F56" s="197"/>
      <c r="G56" s="198"/>
      <c r="H56" s="117">
        <f>SUM(H57:H61)</f>
        <v>9600</v>
      </c>
    </row>
    <row r="57" spans="1:17" s="30" customFormat="1" ht="47.25" x14ac:dyDescent="0.25">
      <c r="A57" s="90">
        <v>1</v>
      </c>
      <c r="B57" s="90" t="s">
        <v>219</v>
      </c>
      <c r="C57" s="90" t="s">
        <v>214</v>
      </c>
      <c r="D57" s="90" t="s">
        <v>251</v>
      </c>
      <c r="E57" s="122">
        <v>42646</v>
      </c>
      <c r="F57" s="122">
        <v>42667</v>
      </c>
      <c r="G57" s="90" t="s">
        <v>258</v>
      </c>
      <c r="H57" s="68">
        <v>1920</v>
      </c>
    </row>
    <row r="58" spans="1:17" s="30" customFormat="1" ht="47.25" x14ac:dyDescent="0.25">
      <c r="A58" s="90">
        <v>2</v>
      </c>
      <c r="B58" s="90" t="s">
        <v>219</v>
      </c>
      <c r="C58" s="90" t="s">
        <v>214</v>
      </c>
      <c r="D58" s="90" t="s">
        <v>280</v>
      </c>
      <c r="E58" s="122">
        <v>42675</v>
      </c>
      <c r="F58" s="122">
        <v>42696</v>
      </c>
      <c r="G58" s="90" t="s">
        <v>259</v>
      </c>
      <c r="H58" s="68">
        <v>1984</v>
      </c>
    </row>
    <row r="59" spans="1:17" s="30" customFormat="1" ht="47.25" x14ac:dyDescent="0.25">
      <c r="A59" s="90">
        <v>3</v>
      </c>
      <c r="B59" s="90" t="s">
        <v>219</v>
      </c>
      <c r="C59" s="90" t="s">
        <v>214</v>
      </c>
      <c r="D59" s="90" t="s">
        <v>260</v>
      </c>
      <c r="E59" s="122">
        <v>42705</v>
      </c>
      <c r="F59" s="122">
        <v>42726</v>
      </c>
      <c r="G59" s="90" t="s">
        <v>261</v>
      </c>
      <c r="H59" s="68">
        <v>1920</v>
      </c>
    </row>
    <row r="60" spans="1:17" s="30" customFormat="1" ht="47.25" x14ac:dyDescent="0.25">
      <c r="A60" s="90">
        <v>4</v>
      </c>
      <c r="B60" s="90" t="s">
        <v>219</v>
      </c>
      <c r="C60" s="90" t="s">
        <v>214</v>
      </c>
      <c r="D60" s="90">
        <v>20171</v>
      </c>
      <c r="E60" s="122">
        <v>42736</v>
      </c>
      <c r="F60" s="122">
        <v>42758</v>
      </c>
      <c r="G60" s="90" t="s">
        <v>262</v>
      </c>
      <c r="H60" s="68">
        <v>1984</v>
      </c>
    </row>
    <row r="61" spans="1:17" s="30" customFormat="1" ht="47.25" x14ac:dyDescent="0.25">
      <c r="A61" s="90">
        <v>5</v>
      </c>
      <c r="B61" s="90" t="s">
        <v>219</v>
      </c>
      <c r="C61" s="90" t="s">
        <v>214</v>
      </c>
      <c r="D61" s="90">
        <v>20174</v>
      </c>
      <c r="E61" s="122">
        <v>42795</v>
      </c>
      <c r="F61" s="122">
        <v>42816</v>
      </c>
      <c r="G61" s="90" t="s">
        <v>263</v>
      </c>
      <c r="H61" s="68">
        <v>1792</v>
      </c>
      <c r="Q61" s="121"/>
    </row>
    <row r="62" spans="1:17" s="30" customFormat="1" x14ac:dyDescent="0.25">
      <c r="A62" s="193" t="s">
        <v>218</v>
      </c>
      <c r="B62" s="194"/>
      <c r="C62" s="194"/>
      <c r="D62" s="194"/>
      <c r="E62" s="194"/>
      <c r="F62" s="194"/>
      <c r="G62" s="195"/>
      <c r="H62" s="117">
        <f>SUM(H63:H66)</f>
        <v>4292.3999999999996</v>
      </c>
    </row>
    <row r="63" spans="1:17" s="30" customFormat="1" ht="47.25" x14ac:dyDescent="0.25">
      <c r="A63" s="90">
        <v>1</v>
      </c>
      <c r="B63" s="90" t="s">
        <v>224</v>
      </c>
      <c r="C63" s="90" t="s">
        <v>214</v>
      </c>
      <c r="D63" s="90">
        <v>1609208</v>
      </c>
      <c r="E63" s="122">
        <v>42643</v>
      </c>
      <c r="F63" s="122">
        <v>42664</v>
      </c>
      <c r="G63" s="90" t="s">
        <v>264</v>
      </c>
      <c r="H63" s="68">
        <v>617.4</v>
      </c>
    </row>
    <row r="64" spans="1:17" s="30" customFormat="1" ht="47.25" x14ac:dyDescent="0.25">
      <c r="A64" s="90">
        <v>2</v>
      </c>
      <c r="B64" s="90" t="s">
        <v>224</v>
      </c>
      <c r="C64" s="90" t="s">
        <v>214</v>
      </c>
      <c r="D64" s="90">
        <v>1611292</v>
      </c>
      <c r="E64" s="122">
        <v>42704</v>
      </c>
      <c r="F64" s="122">
        <v>42725</v>
      </c>
      <c r="G64" s="90" t="s">
        <v>265</v>
      </c>
      <c r="H64" s="68">
        <v>1470</v>
      </c>
    </row>
    <row r="65" spans="1:17" s="30" customFormat="1" ht="47.25" x14ac:dyDescent="0.25">
      <c r="A65" s="90">
        <v>3</v>
      </c>
      <c r="B65" s="90" t="s">
        <v>224</v>
      </c>
      <c r="C65" s="90" t="s">
        <v>214</v>
      </c>
      <c r="D65" s="90">
        <v>1612207</v>
      </c>
      <c r="E65" s="122">
        <v>42734</v>
      </c>
      <c r="F65" s="122">
        <v>42755</v>
      </c>
      <c r="G65" s="90" t="s">
        <v>266</v>
      </c>
      <c r="H65" s="68">
        <v>1381.8</v>
      </c>
    </row>
    <row r="66" spans="1:17" s="30" customFormat="1" ht="47.25" x14ac:dyDescent="0.25">
      <c r="A66" s="90">
        <v>4</v>
      </c>
      <c r="B66" s="90" t="s">
        <v>224</v>
      </c>
      <c r="C66" s="90" t="s">
        <v>214</v>
      </c>
      <c r="D66" s="90">
        <v>1702156</v>
      </c>
      <c r="E66" s="122">
        <v>42794</v>
      </c>
      <c r="F66" s="122">
        <v>42815</v>
      </c>
      <c r="G66" s="90" t="s">
        <v>267</v>
      </c>
      <c r="H66" s="68">
        <v>823.2</v>
      </c>
      <c r="Q66" s="121"/>
    </row>
    <row r="67" spans="1:17" s="30" customFormat="1" x14ac:dyDescent="0.25">
      <c r="A67" s="190" t="s">
        <v>200</v>
      </c>
      <c r="B67" s="191"/>
      <c r="C67" s="191"/>
      <c r="D67" s="191"/>
      <c r="E67" s="191"/>
      <c r="F67" s="191"/>
      <c r="G67" s="192"/>
      <c r="H67" s="117">
        <f>SUM(H68)</f>
        <v>0</v>
      </c>
    </row>
    <row r="68" spans="1:17" s="30" customFormat="1" x14ac:dyDescent="0.25">
      <c r="A68" s="28"/>
      <c r="B68" s="28"/>
      <c r="C68" s="28"/>
      <c r="D68" s="28"/>
      <c r="E68" s="28"/>
      <c r="F68" s="28"/>
      <c r="G68" s="28"/>
      <c r="H68" s="68"/>
    </row>
    <row r="69" spans="1:17" s="30" customFormat="1" x14ac:dyDescent="0.25">
      <c r="A69" s="193" t="s">
        <v>201</v>
      </c>
      <c r="B69" s="194"/>
      <c r="C69" s="194"/>
      <c r="D69" s="194"/>
      <c r="E69" s="194"/>
      <c r="F69" s="194"/>
      <c r="G69" s="195"/>
      <c r="H69" s="117">
        <f>SUM(H70:H72)</f>
        <v>1574.8200000000002</v>
      </c>
    </row>
    <row r="70" spans="1:17" s="30" customFormat="1" ht="31.5" x14ac:dyDescent="0.25">
      <c r="A70" s="28">
        <v>1</v>
      </c>
      <c r="B70" s="90" t="s">
        <v>226</v>
      </c>
      <c r="C70" s="28" t="s">
        <v>214</v>
      </c>
      <c r="D70" s="28">
        <v>31080013</v>
      </c>
      <c r="E70" s="29">
        <v>42643</v>
      </c>
      <c r="F70" s="29">
        <v>42664</v>
      </c>
      <c r="G70" s="90" t="s">
        <v>227</v>
      </c>
      <c r="H70" s="68">
        <v>677.44</v>
      </c>
    </row>
    <row r="71" spans="1:17" s="30" customFormat="1" ht="31.5" x14ac:dyDescent="0.25">
      <c r="A71" s="28">
        <v>2</v>
      </c>
      <c r="B71" s="90" t="s">
        <v>226</v>
      </c>
      <c r="C71" s="28" t="s">
        <v>214</v>
      </c>
      <c r="D71" s="28">
        <v>31080018</v>
      </c>
      <c r="E71" s="29">
        <v>42704</v>
      </c>
      <c r="F71" s="29">
        <v>42725</v>
      </c>
      <c r="G71" s="90" t="s">
        <v>227</v>
      </c>
      <c r="H71" s="68">
        <v>570.23</v>
      </c>
      <c r="Q71" s="121"/>
    </row>
    <row r="72" spans="1:17" s="30" customFormat="1" ht="31.5" x14ac:dyDescent="0.25">
      <c r="A72" s="28">
        <v>3</v>
      </c>
      <c r="B72" s="90" t="s">
        <v>226</v>
      </c>
      <c r="C72" s="28" t="s">
        <v>214</v>
      </c>
      <c r="D72" s="28">
        <v>31080019</v>
      </c>
      <c r="E72" s="29">
        <v>42735</v>
      </c>
      <c r="F72" s="29">
        <v>42765</v>
      </c>
      <c r="G72" s="90" t="s">
        <v>227</v>
      </c>
      <c r="H72" s="68">
        <v>327.14999999999998</v>
      </c>
    </row>
    <row r="73" spans="1:17" s="30" customFormat="1" x14ac:dyDescent="0.25">
      <c r="A73" s="193" t="s">
        <v>202</v>
      </c>
      <c r="B73" s="194"/>
      <c r="C73" s="194"/>
      <c r="D73" s="194"/>
      <c r="E73" s="194"/>
      <c r="F73" s="194"/>
      <c r="G73" s="195"/>
      <c r="H73" s="117">
        <f>SUM(H74:H76)</f>
        <v>1069.17</v>
      </c>
    </row>
    <row r="74" spans="1:17" s="30" customFormat="1" ht="47.25" x14ac:dyDescent="0.25">
      <c r="A74" s="28">
        <v>1</v>
      </c>
      <c r="B74" s="90" t="s">
        <v>228</v>
      </c>
      <c r="C74" s="28" t="s">
        <v>214</v>
      </c>
      <c r="D74" s="28" t="s">
        <v>252</v>
      </c>
      <c r="E74" s="127">
        <v>42643</v>
      </c>
      <c r="F74" s="29">
        <v>42674</v>
      </c>
      <c r="G74" s="90" t="s">
        <v>269</v>
      </c>
      <c r="H74" s="68">
        <v>178.2</v>
      </c>
      <c r="Q74" s="121"/>
    </row>
    <row r="75" spans="1:17" s="30" customFormat="1" ht="31.5" x14ac:dyDescent="0.25">
      <c r="A75" s="28">
        <v>2</v>
      </c>
      <c r="B75" s="90" t="s">
        <v>228</v>
      </c>
      <c r="C75" s="28" t="s">
        <v>214</v>
      </c>
      <c r="D75" s="28" t="s">
        <v>268</v>
      </c>
      <c r="E75" s="29">
        <v>42643</v>
      </c>
      <c r="F75" s="29">
        <v>42674</v>
      </c>
      <c r="G75" s="90" t="s">
        <v>279</v>
      </c>
      <c r="H75" s="68">
        <v>52.55</v>
      </c>
    </row>
    <row r="76" spans="1:17" s="30" customFormat="1" ht="47.25" x14ac:dyDescent="0.25">
      <c r="A76" s="28">
        <v>3</v>
      </c>
      <c r="B76" s="90" t="s">
        <v>228</v>
      </c>
      <c r="C76" s="28" t="s">
        <v>214</v>
      </c>
      <c r="D76" s="28" t="s">
        <v>270</v>
      </c>
      <c r="E76" s="29">
        <v>42704</v>
      </c>
      <c r="F76" s="29">
        <v>42734</v>
      </c>
      <c r="G76" s="90" t="s">
        <v>271</v>
      </c>
      <c r="H76" s="68">
        <v>838.42</v>
      </c>
    </row>
    <row r="77" spans="1:17" s="30" customFormat="1" x14ac:dyDescent="0.25">
      <c r="A77" s="190" t="s">
        <v>203</v>
      </c>
      <c r="B77" s="191"/>
      <c r="C77" s="191"/>
      <c r="D77" s="191"/>
      <c r="E77" s="191"/>
      <c r="F77" s="191"/>
      <c r="G77" s="192"/>
      <c r="H77" s="117">
        <f>SUM(H78)</f>
        <v>550.26</v>
      </c>
    </row>
    <row r="78" spans="1:17" s="30" customFormat="1" ht="31.5" x14ac:dyDescent="0.25">
      <c r="A78" s="123">
        <v>1</v>
      </c>
      <c r="B78" s="90" t="s">
        <v>228</v>
      </c>
      <c r="C78" s="28" t="s">
        <v>214</v>
      </c>
      <c r="D78" s="28" t="s">
        <v>268</v>
      </c>
      <c r="E78" s="29">
        <v>42643</v>
      </c>
      <c r="F78" s="29">
        <v>42674</v>
      </c>
      <c r="G78" s="94" t="s">
        <v>278</v>
      </c>
      <c r="H78" s="68">
        <v>550.26</v>
      </c>
    </row>
    <row r="79" spans="1:17" x14ac:dyDescent="0.25">
      <c r="A79" s="181" t="s">
        <v>155</v>
      </c>
      <c r="B79" s="182"/>
      <c r="C79" s="182"/>
      <c r="D79" s="182"/>
      <c r="E79" s="182"/>
      <c r="F79" s="182"/>
      <c r="G79" s="183"/>
      <c r="H79" s="77">
        <f>SUM(H52+H56+H62+H69+H73+H77)</f>
        <v>24136.649999999998</v>
      </c>
    </row>
    <row r="80" spans="1:17" s="30" customFormat="1" x14ac:dyDescent="0.25">
      <c r="A80" s="28"/>
      <c r="B80" s="28"/>
      <c r="C80" s="28"/>
      <c r="D80" s="28"/>
      <c r="E80" s="29"/>
      <c r="F80" s="29"/>
      <c r="G80" s="28"/>
      <c r="H80" s="68"/>
    </row>
    <row r="81" spans="1:8" s="30" customFormat="1" x14ac:dyDescent="0.25">
      <c r="A81" s="28"/>
      <c r="B81" s="28"/>
      <c r="C81" s="28"/>
      <c r="D81" s="28"/>
      <c r="E81" s="29"/>
      <c r="F81" s="29"/>
      <c r="G81" s="28"/>
      <c r="H81" s="68"/>
    </row>
    <row r="82" spans="1:8" s="30" customFormat="1" x14ac:dyDescent="0.25">
      <c r="A82" s="28"/>
      <c r="B82" s="28"/>
      <c r="C82" s="28"/>
      <c r="D82" s="28"/>
      <c r="E82" s="29"/>
      <c r="F82" s="29"/>
      <c r="G82" s="28"/>
      <c r="H82" s="68"/>
    </row>
    <row r="83" spans="1:8" s="30" customFormat="1" x14ac:dyDescent="0.25">
      <c r="A83" s="28"/>
      <c r="B83" s="28"/>
      <c r="C83" s="28"/>
      <c r="D83" s="28"/>
      <c r="E83" s="29"/>
      <c r="F83" s="29"/>
      <c r="G83" s="28"/>
      <c r="H83" s="68"/>
    </row>
    <row r="84" spans="1:8" s="30" customFormat="1" x14ac:dyDescent="0.25">
      <c r="A84" s="28"/>
      <c r="B84" s="28"/>
      <c r="C84" s="28"/>
      <c r="D84" s="28"/>
      <c r="E84" s="29"/>
      <c r="F84" s="29"/>
      <c r="G84" s="28"/>
      <c r="H84" s="68"/>
    </row>
    <row r="85" spans="1:8" s="30" customFormat="1" x14ac:dyDescent="0.25">
      <c r="A85" s="184" t="s">
        <v>157</v>
      </c>
      <c r="B85" s="185"/>
      <c r="C85" s="185"/>
      <c r="D85" s="185"/>
      <c r="E85" s="185"/>
      <c r="F85" s="185"/>
      <c r="G85" s="186"/>
      <c r="H85" s="80">
        <f>SUM(H80:H84)</f>
        <v>0</v>
      </c>
    </row>
    <row r="86" spans="1:8" s="30" customFormat="1" x14ac:dyDescent="0.25">
      <c r="A86" s="28"/>
      <c r="B86" s="28"/>
      <c r="C86" s="28"/>
      <c r="D86" s="28"/>
      <c r="E86" s="29"/>
      <c r="F86" s="29"/>
      <c r="G86" s="28"/>
      <c r="H86" s="68"/>
    </row>
    <row r="87" spans="1:8" s="30" customFormat="1" x14ac:dyDescent="0.25">
      <c r="A87" s="28"/>
      <c r="B87" s="28"/>
      <c r="C87" s="28"/>
      <c r="D87" s="28"/>
      <c r="E87" s="29"/>
      <c r="F87" s="29"/>
      <c r="G87" s="28"/>
      <c r="H87" s="68"/>
    </row>
    <row r="88" spans="1:8" s="30" customFormat="1" x14ac:dyDescent="0.25">
      <c r="A88" s="28"/>
      <c r="B88" s="28"/>
      <c r="C88" s="28"/>
      <c r="D88" s="28"/>
      <c r="E88" s="29"/>
      <c r="F88" s="29"/>
      <c r="G88" s="28"/>
      <c r="H88" s="68"/>
    </row>
    <row r="89" spans="1:8" s="30" customFormat="1" x14ac:dyDescent="0.25">
      <c r="A89" s="28"/>
      <c r="B89" s="28"/>
      <c r="C89" s="28"/>
      <c r="D89" s="28"/>
      <c r="E89" s="29"/>
      <c r="F89" s="29"/>
      <c r="G89" s="28"/>
      <c r="H89" s="68"/>
    </row>
    <row r="90" spans="1:8" s="30" customFormat="1" x14ac:dyDescent="0.25">
      <c r="A90" s="28"/>
      <c r="B90" s="28"/>
      <c r="C90" s="28"/>
      <c r="D90" s="28"/>
      <c r="E90" s="29"/>
      <c r="F90" s="29"/>
      <c r="G90" s="28"/>
      <c r="H90" s="68"/>
    </row>
    <row r="91" spans="1:8" s="30" customFormat="1" x14ac:dyDescent="0.25">
      <c r="A91" s="184" t="s">
        <v>159</v>
      </c>
      <c r="B91" s="185"/>
      <c r="C91" s="185"/>
      <c r="D91" s="185"/>
      <c r="E91" s="185"/>
      <c r="F91" s="185"/>
      <c r="G91" s="186"/>
      <c r="H91" s="80">
        <f>SUM(H86:H90)</f>
        <v>0</v>
      </c>
    </row>
    <row r="92" spans="1:8" s="30" customFormat="1" x14ac:dyDescent="0.25">
      <c r="A92" s="28"/>
      <c r="B92" s="28"/>
      <c r="C92" s="28"/>
      <c r="D92" s="28"/>
      <c r="E92" s="29"/>
      <c r="F92" s="29"/>
      <c r="G92" s="28"/>
      <c r="H92" s="68"/>
    </row>
    <row r="93" spans="1:8" s="30" customFormat="1" x14ac:dyDescent="0.25">
      <c r="A93" s="28"/>
      <c r="B93" s="28"/>
      <c r="C93" s="28"/>
      <c r="D93" s="28"/>
      <c r="E93" s="29"/>
      <c r="F93" s="29"/>
      <c r="G93" s="28"/>
      <c r="H93" s="68"/>
    </row>
    <row r="94" spans="1:8" s="30" customFormat="1" x14ac:dyDescent="0.25">
      <c r="A94" s="28"/>
      <c r="B94" s="28"/>
      <c r="C94" s="28"/>
      <c r="D94" s="28"/>
      <c r="E94" s="29"/>
      <c r="F94" s="29"/>
      <c r="G94" s="28"/>
      <c r="H94" s="68"/>
    </row>
    <row r="95" spans="1:8" s="30" customFormat="1" x14ac:dyDescent="0.25">
      <c r="A95" s="28"/>
      <c r="B95" s="28"/>
      <c r="C95" s="28"/>
      <c r="D95" s="28"/>
      <c r="E95" s="29"/>
      <c r="F95" s="29"/>
      <c r="G95" s="28"/>
      <c r="H95" s="68"/>
    </row>
    <row r="96" spans="1:8" s="30" customFormat="1" x14ac:dyDescent="0.25">
      <c r="A96" s="28"/>
      <c r="B96" s="28"/>
      <c r="C96" s="28"/>
      <c r="D96" s="28"/>
      <c r="E96" s="29"/>
      <c r="F96" s="29"/>
      <c r="G96" s="28"/>
      <c r="H96" s="68"/>
    </row>
    <row r="97" spans="1:8" x14ac:dyDescent="0.25">
      <c r="A97" s="181" t="s">
        <v>161</v>
      </c>
      <c r="B97" s="182"/>
      <c r="C97" s="182"/>
      <c r="D97" s="182"/>
      <c r="E97" s="182"/>
      <c r="F97" s="182"/>
      <c r="G97" s="183"/>
      <c r="H97" s="77">
        <f>SUM(H92:H96)</f>
        <v>0</v>
      </c>
    </row>
    <row r="98" spans="1:8" x14ac:dyDescent="0.25">
      <c r="A98" s="174" t="s">
        <v>64</v>
      </c>
      <c r="B98" s="174"/>
      <c r="C98" s="175"/>
      <c r="D98" s="19"/>
      <c r="E98" s="19"/>
      <c r="F98" s="19"/>
      <c r="G98" s="19"/>
      <c r="H98" s="77">
        <f>SUM(H97,H91,H85,H79,H51,H22)</f>
        <v>50258.94999999999</v>
      </c>
    </row>
  </sheetData>
  <sheetProtection formatCells="0" formatColumns="0" formatRows="0" insertColumns="0" insertRows="0" deleteColumns="0" deleteRows="0" selectLockedCells="1"/>
  <mergeCells count="32">
    <mergeCell ref="A98:C98"/>
    <mergeCell ref="A97:G97"/>
    <mergeCell ref="A85:G85"/>
    <mergeCell ref="A91:G91"/>
    <mergeCell ref="B3:G3"/>
    <mergeCell ref="A37:G37"/>
    <mergeCell ref="A39:G39"/>
    <mergeCell ref="A43:G43"/>
    <mergeCell ref="A48:G48"/>
    <mergeCell ref="A52:G52"/>
    <mergeCell ref="A56:G56"/>
    <mergeCell ref="A62:G62"/>
    <mergeCell ref="A67:G67"/>
    <mergeCell ref="A69:G69"/>
    <mergeCell ref="A73:G73"/>
    <mergeCell ref="A77:G77"/>
    <mergeCell ref="H3:H5"/>
    <mergeCell ref="A4:A5"/>
    <mergeCell ref="B4:G4"/>
    <mergeCell ref="A79:G79"/>
    <mergeCell ref="A22:G22"/>
    <mergeCell ref="A51:G51"/>
    <mergeCell ref="A6:G6"/>
    <mergeCell ref="A8:G8"/>
    <mergeCell ref="A10:G10"/>
    <mergeCell ref="A12:G12"/>
    <mergeCell ref="A18:G18"/>
    <mergeCell ref="A14:G14"/>
    <mergeCell ref="A20:G20"/>
    <mergeCell ref="A23:G23"/>
    <mergeCell ref="A28:G28"/>
    <mergeCell ref="A33:G33"/>
  </mergeCells>
  <dataValidations xWindow="679" yWindow="701"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80:F84 F86:F90 F92:F96 F15:F17 F49:F50 F21 F24:F27 F34:F36 F38 F29:F32 F44:F47 F40:F42 F57:F61 F63:F66 F68 F53:F55 F70:F72 F74:F76 F78">
      <formula1>E15</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H42"/>
  <sheetViews>
    <sheetView zoomScale="80" zoomScaleNormal="80" workbookViewId="0">
      <selection activeCell="N37" sqref="N37"/>
    </sheetView>
  </sheetViews>
  <sheetFormatPr defaultColWidth="9.140625" defaultRowHeight="15.75" x14ac:dyDescent="0.25"/>
  <cols>
    <col min="1" max="1" width="9.140625" style="21"/>
    <col min="2" max="2" width="18.28515625" style="21" customWidth="1"/>
    <col min="3" max="3" width="25.5703125" style="21" customWidth="1"/>
    <col min="4" max="4" width="16.7109375" style="15" customWidth="1"/>
    <col min="5" max="6" width="15.7109375" style="15" customWidth="1"/>
    <col min="7" max="7" width="15.42578125" style="21" customWidth="1"/>
    <col min="8" max="8" width="11" style="21" bestFit="1" customWidth="1"/>
    <col min="9" max="16384" width="9.140625" style="21"/>
  </cols>
  <sheetData>
    <row r="1" spans="1:8" x14ac:dyDescent="0.25">
      <c r="A1" s="3" t="s">
        <v>91</v>
      </c>
      <c r="B1" s="3"/>
    </row>
    <row r="3" spans="1:8" x14ac:dyDescent="0.25">
      <c r="A3" s="19"/>
      <c r="B3" s="176" t="s">
        <v>12</v>
      </c>
      <c r="C3" s="176"/>
      <c r="D3" s="176"/>
      <c r="E3" s="176"/>
      <c r="F3" s="176"/>
      <c r="G3" s="176"/>
      <c r="H3" s="177" t="s">
        <v>17</v>
      </c>
    </row>
    <row r="4" spans="1:8" x14ac:dyDescent="0.25">
      <c r="A4" s="167" t="s">
        <v>2</v>
      </c>
      <c r="B4" s="178" t="s">
        <v>83</v>
      </c>
      <c r="C4" s="179"/>
      <c r="D4" s="179"/>
      <c r="E4" s="179"/>
      <c r="F4" s="179"/>
      <c r="G4" s="180"/>
      <c r="H4" s="177"/>
    </row>
    <row r="5" spans="1:8" ht="31.5" x14ac:dyDescent="0.25">
      <c r="A5" s="168"/>
      <c r="B5" s="5" t="s">
        <v>52</v>
      </c>
      <c r="C5" s="5" t="s">
        <v>53</v>
      </c>
      <c r="D5" s="5" t="s">
        <v>54</v>
      </c>
      <c r="E5" s="5" t="s">
        <v>55</v>
      </c>
      <c r="F5" s="5" t="s">
        <v>66</v>
      </c>
      <c r="G5" s="5" t="s">
        <v>56</v>
      </c>
      <c r="H5" s="177"/>
    </row>
    <row r="6" spans="1:8" s="30" customFormat="1" x14ac:dyDescent="0.25">
      <c r="A6" s="28"/>
      <c r="B6" s="28"/>
      <c r="C6" s="28"/>
      <c r="D6" s="28"/>
      <c r="E6" s="29"/>
      <c r="F6" s="29"/>
      <c r="G6" s="28"/>
      <c r="H6" s="68"/>
    </row>
    <row r="7" spans="1:8" s="30" customFormat="1" x14ac:dyDescent="0.25">
      <c r="A7" s="28"/>
      <c r="B7" s="28"/>
      <c r="C7" s="28"/>
      <c r="D7" s="28"/>
      <c r="E7" s="29"/>
      <c r="F7" s="29"/>
      <c r="G7" s="28"/>
      <c r="H7" s="68"/>
    </row>
    <row r="8" spans="1:8" s="30" customFormat="1" x14ac:dyDescent="0.25">
      <c r="A8" s="28"/>
      <c r="B8" s="28"/>
      <c r="C8" s="28"/>
      <c r="D8" s="28"/>
      <c r="E8" s="29"/>
      <c r="F8" s="29"/>
      <c r="G8" s="28"/>
      <c r="H8" s="68"/>
    </row>
    <row r="9" spans="1:8" s="30" customFormat="1" x14ac:dyDescent="0.25">
      <c r="A9" s="28"/>
      <c r="B9" s="28"/>
      <c r="C9" s="28"/>
      <c r="D9" s="28"/>
      <c r="E9" s="29"/>
      <c r="F9" s="29"/>
      <c r="G9" s="28"/>
      <c r="H9" s="68"/>
    </row>
    <row r="10" spans="1:8" s="30" customFormat="1" x14ac:dyDescent="0.25">
      <c r="A10" s="28"/>
      <c r="B10" s="28"/>
      <c r="C10" s="28"/>
      <c r="D10" s="28"/>
      <c r="E10" s="29"/>
      <c r="F10" s="29"/>
      <c r="G10" s="28"/>
      <c r="H10" s="68"/>
    </row>
    <row r="11" spans="1:8" s="30" customFormat="1" x14ac:dyDescent="0.25">
      <c r="A11" s="28"/>
      <c r="B11" s="28"/>
      <c r="C11" s="28"/>
      <c r="D11" s="28"/>
      <c r="E11" s="29"/>
      <c r="F11" s="29"/>
      <c r="G11" s="28"/>
      <c r="H11" s="68"/>
    </row>
    <row r="12" spans="1:8" s="30" customFormat="1" x14ac:dyDescent="0.25">
      <c r="A12" s="184" t="s">
        <v>151</v>
      </c>
      <c r="B12" s="185"/>
      <c r="C12" s="185"/>
      <c r="D12" s="185"/>
      <c r="E12" s="185"/>
      <c r="F12" s="185"/>
      <c r="G12" s="186"/>
      <c r="H12" s="80">
        <f>SUM(H6:H11)</f>
        <v>0</v>
      </c>
    </row>
    <row r="13" spans="1:8" s="30" customFormat="1" x14ac:dyDescent="0.25">
      <c r="A13" s="28"/>
      <c r="B13" s="28"/>
      <c r="C13" s="28"/>
      <c r="D13" s="28"/>
      <c r="E13" s="29"/>
      <c r="F13" s="29"/>
      <c r="G13" s="28"/>
      <c r="H13" s="68"/>
    </row>
    <row r="14" spans="1:8" s="30" customFormat="1" x14ac:dyDescent="0.25">
      <c r="A14" s="28"/>
      <c r="B14" s="28"/>
      <c r="C14" s="28"/>
      <c r="D14" s="28"/>
      <c r="E14" s="29"/>
      <c r="F14" s="29"/>
      <c r="G14" s="28"/>
      <c r="H14" s="68"/>
    </row>
    <row r="15" spans="1:8" s="30" customFormat="1" x14ac:dyDescent="0.25">
      <c r="A15" s="28"/>
      <c r="B15" s="28"/>
      <c r="C15" s="28"/>
      <c r="D15" s="28"/>
      <c r="E15" s="29"/>
      <c r="F15" s="29"/>
      <c r="G15" s="28"/>
      <c r="H15" s="68"/>
    </row>
    <row r="16" spans="1:8" s="30" customFormat="1" x14ac:dyDescent="0.25">
      <c r="A16" s="28"/>
      <c r="B16" s="28"/>
      <c r="C16" s="28"/>
      <c r="D16" s="28"/>
      <c r="E16" s="29"/>
      <c r="F16" s="29"/>
      <c r="G16" s="28"/>
      <c r="H16" s="68"/>
    </row>
    <row r="17" spans="1:8" s="30" customFormat="1" x14ac:dyDescent="0.25">
      <c r="A17" s="184" t="s">
        <v>153</v>
      </c>
      <c r="B17" s="185"/>
      <c r="C17" s="185"/>
      <c r="D17" s="185"/>
      <c r="E17" s="185"/>
      <c r="F17" s="185"/>
      <c r="G17" s="186"/>
      <c r="H17" s="80">
        <f>SUM(H13:H16)</f>
        <v>0</v>
      </c>
    </row>
    <row r="18" spans="1:8" s="30" customFormat="1" x14ac:dyDescent="0.25">
      <c r="A18" s="28"/>
      <c r="B18" s="28"/>
      <c r="C18" s="28"/>
      <c r="D18" s="28"/>
      <c r="E18" s="29"/>
      <c r="F18" s="29"/>
      <c r="G18" s="28"/>
      <c r="H18" s="68"/>
    </row>
    <row r="19" spans="1:8" s="30" customFormat="1" x14ac:dyDescent="0.25">
      <c r="A19" s="28"/>
      <c r="B19" s="28"/>
      <c r="C19" s="28"/>
      <c r="D19" s="28"/>
      <c r="E19" s="29"/>
      <c r="F19" s="29"/>
      <c r="G19" s="28"/>
      <c r="H19" s="68"/>
    </row>
    <row r="20" spans="1:8" s="30" customFormat="1" x14ac:dyDescent="0.25">
      <c r="A20" s="28"/>
      <c r="B20" s="28"/>
      <c r="C20" s="28"/>
      <c r="D20" s="28"/>
      <c r="E20" s="29"/>
      <c r="F20" s="29"/>
      <c r="G20" s="28"/>
      <c r="H20" s="68"/>
    </row>
    <row r="21" spans="1:8" s="30" customFormat="1" x14ac:dyDescent="0.25">
      <c r="A21" s="28"/>
      <c r="B21" s="28"/>
      <c r="C21" s="28"/>
      <c r="D21" s="28"/>
      <c r="E21" s="29"/>
      <c r="F21" s="29"/>
      <c r="G21" s="28"/>
      <c r="H21" s="68"/>
    </row>
    <row r="22" spans="1:8" s="30" customFormat="1" x14ac:dyDescent="0.25">
      <c r="A22" s="28"/>
      <c r="B22" s="28"/>
      <c r="C22" s="28"/>
      <c r="D22" s="28"/>
      <c r="E22" s="29"/>
      <c r="F22" s="29"/>
      <c r="G22" s="28"/>
      <c r="H22" s="68"/>
    </row>
    <row r="23" spans="1:8" x14ac:dyDescent="0.25">
      <c r="A23" s="181" t="s">
        <v>155</v>
      </c>
      <c r="B23" s="182"/>
      <c r="C23" s="182"/>
      <c r="D23" s="182"/>
      <c r="E23" s="182"/>
      <c r="F23" s="182"/>
      <c r="G23" s="183"/>
      <c r="H23" s="77">
        <f>SUM(H18:H22)</f>
        <v>0</v>
      </c>
    </row>
    <row r="24" spans="1:8" s="30" customFormat="1" x14ac:dyDescent="0.25">
      <c r="A24" s="28"/>
      <c r="B24" s="28"/>
      <c r="C24" s="28"/>
      <c r="D24" s="28"/>
      <c r="E24" s="29"/>
      <c r="F24" s="29"/>
      <c r="G24" s="28"/>
      <c r="H24" s="68"/>
    </row>
    <row r="25" spans="1:8" s="30" customFormat="1" x14ac:dyDescent="0.25">
      <c r="A25" s="28"/>
      <c r="B25" s="28"/>
      <c r="C25" s="28"/>
      <c r="D25" s="28"/>
      <c r="E25" s="29"/>
      <c r="F25" s="29"/>
      <c r="G25" s="28"/>
      <c r="H25" s="68"/>
    </row>
    <row r="26" spans="1:8" s="30" customFormat="1" x14ac:dyDescent="0.25">
      <c r="A26" s="28"/>
      <c r="B26" s="28"/>
      <c r="C26" s="28"/>
      <c r="D26" s="28"/>
      <c r="E26" s="29"/>
      <c r="F26" s="29"/>
      <c r="G26" s="28"/>
      <c r="H26" s="68"/>
    </row>
    <row r="27" spans="1:8" s="30" customFormat="1" x14ac:dyDescent="0.25">
      <c r="A27" s="28"/>
      <c r="B27" s="28"/>
      <c r="C27" s="28"/>
      <c r="D27" s="28"/>
      <c r="E27" s="29"/>
      <c r="F27" s="29"/>
      <c r="G27" s="28"/>
      <c r="H27" s="68"/>
    </row>
    <row r="28" spans="1:8" s="30" customFormat="1" x14ac:dyDescent="0.25">
      <c r="A28" s="28"/>
      <c r="B28" s="28"/>
      <c r="C28" s="28"/>
      <c r="D28" s="28"/>
      <c r="E28" s="29"/>
      <c r="F28" s="29"/>
      <c r="G28" s="28"/>
      <c r="H28" s="68"/>
    </row>
    <row r="29" spans="1:8" s="30" customFormat="1" x14ac:dyDescent="0.25">
      <c r="A29" s="28"/>
      <c r="B29" s="28"/>
      <c r="C29" s="28"/>
      <c r="D29" s="28"/>
      <c r="E29" s="29"/>
      <c r="F29" s="29"/>
      <c r="G29" s="28"/>
      <c r="H29" s="68"/>
    </row>
    <row r="30" spans="1:8" s="30" customFormat="1" x14ac:dyDescent="0.25">
      <c r="A30" s="184" t="s">
        <v>157</v>
      </c>
      <c r="B30" s="185"/>
      <c r="C30" s="185"/>
      <c r="D30" s="185"/>
      <c r="E30" s="185"/>
      <c r="F30" s="185"/>
      <c r="G30" s="186"/>
      <c r="H30" s="80">
        <f>SUM(H24:H29)</f>
        <v>0</v>
      </c>
    </row>
    <row r="31" spans="1:8" s="30" customFormat="1" x14ac:dyDescent="0.25">
      <c r="A31" s="28"/>
      <c r="B31" s="28"/>
      <c r="C31" s="28"/>
      <c r="D31" s="28"/>
      <c r="E31" s="29"/>
      <c r="F31" s="29"/>
      <c r="G31" s="28"/>
      <c r="H31" s="68"/>
    </row>
    <row r="32" spans="1:8" s="30" customFormat="1" x14ac:dyDescent="0.25">
      <c r="A32" s="28"/>
      <c r="B32" s="28"/>
      <c r="C32" s="28"/>
      <c r="D32" s="28"/>
      <c r="E32" s="29"/>
      <c r="F32" s="29"/>
      <c r="G32" s="28"/>
      <c r="H32" s="68"/>
    </row>
    <row r="33" spans="1:8" s="30" customFormat="1" x14ac:dyDescent="0.25">
      <c r="A33" s="28"/>
      <c r="B33" s="28"/>
      <c r="C33" s="28"/>
      <c r="D33" s="28"/>
      <c r="E33" s="29"/>
      <c r="F33" s="29"/>
      <c r="G33" s="28"/>
      <c r="H33" s="68"/>
    </row>
    <row r="34" spans="1:8" s="30" customFormat="1" x14ac:dyDescent="0.25">
      <c r="A34" s="28"/>
      <c r="B34" s="28"/>
      <c r="C34" s="28"/>
      <c r="D34" s="28"/>
      <c r="E34" s="29"/>
      <c r="F34" s="29"/>
      <c r="G34" s="28"/>
      <c r="H34" s="68"/>
    </row>
    <row r="35" spans="1:8" s="30" customFormat="1" x14ac:dyDescent="0.25">
      <c r="A35" s="184" t="s">
        <v>159</v>
      </c>
      <c r="B35" s="185"/>
      <c r="C35" s="185"/>
      <c r="D35" s="185"/>
      <c r="E35" s="185"/>
      <c r="F35" s="185"/>
      <c r="G35" s="186"/>
      <c r="H35" s="80">
        <f>SUM(H31:H34)</f>
        <v>0</v>
      </c>
    </row>
    <row r="36" spans="1:8" s="30" customFormat="1" x14ac:dyDescent="0.25">
      <c r="A36" s="28"/>
      <c r="B36" s="28"/>
      <c r="C36" s="28"/>
      <c r="D36" s="28"/>
      <c r="E36" s="29"/>
      <c r="F36" s="29"/>
      <c r="G36" s="28"/>
      <c r="H36" s="68"/>
    </row>
    <row r="37" spans="1:8" s="30" customFormat="1" x14ac:dyDescent="0.25">
      <c r="A37" s="28"/>
      <c r="B37" s="28"/>
      <c r="C37" s="28"/>
      <c r="D37" s="28"/>
      <c r="E37" s="29"/>
      <c r="F37" s="29"/>
      <c r="G37" s="28"/>
      <c r="H37" s="68"/>
    </row>
    <row r="38" spans="1:8" s="30" customFormat="1" x14ac:dyDescent="0.25">
      <c r="A38" s="28"/>
      <c r="B38" s="28"/>
      <c r="C38" s="28"/>
      <c r="D38" s="28"/>
      <c r="E38" s="29"/>
      <c r="F38" s="29"/>
      <c r="G38" s="28"/>
      <c r="H38" s="68"/>
    </row>
    <row r="39" spans="1:8" s="30" customFormat="1" x14ac:dyDescent="0.25">
      <c r="A39" s="28"/>
      <c r="B39" s="28"/>
      <c r="C39" s="28"/>
      <c r="D39" s="28"/>
      <c r="E39" s="29"/>
      <c r="F39" s="29"/>
      <c r="G39" s="28"/>
      <c r="H39" s="68"/>
    </row>
    <row r="40" spans="1:8" s="30" customFormat="1" x14ac:dyDescent="0.25">
      <c r="A40" s="28"/>
      <c r="B40" s="28"/>
      <c r="C40" s="28"/>
      <c r="D40" s="28"/>
      <c r="E40" s="29"/>
      <c r="F40" s="29"/>
      <c r="G40" s="28"/>
      <c r="H40" s="68"/>
    </row>
    <row r="41" spans="1:8" x14ac:dyDescent="0.25">
      <c r="A41" s="181" t="s">
        <v>161</v>
      </c>
      <c r="B41" s="182"/>
      <c r="C41" s="182"/>
      <c r="D41" s="182"/>
      <c r="E41" s="182"/>
      <c r="F41" s="182"/>
      <c r="G41" s="183"/>
      <c r="H41" s="77">
        <f>SUM(H24:H40)</f>
        <v>0</v>
      </c>
    </row>
    <row r="42" spans="1:8" x14ac:dyDescent="0.25">
      <c r="A42" s="174" t="s">
        <v>92</v>
      </c>
      <c r="B42" s="174"/>
      <c r="C42" s="175"/>
      <c r="D42" s="19"/>
      <c r="E42" s="19"/>
      <c r="F42" s="19"/>
      <c r="G42" s="19"/>
      <c r="H42" s="77">
        <f>H23+H41</f>
        <v>0</v>
      </c>
    </row>
  </sheetData>
  <sheetProtection formatCells="0" formatColumns="0" formatRows="0" insertColumns="0" insertRows="0" deleteColumns="0" deleteRows="0" selectLockedCells="1"/>
  <mergeCells count="11">
    <mergeCell ref="A42:C42"/>
    <mergeCell ref="B3:G3"/>
    <mergeCell ref="H3:H5"/>
    <mergeCell ref="A4:A5"/>
    <mergeCell ref="B4:G4"/>
    <mergeCell ref="A23:G23"/>
    <mergeCell ref="A41:G41"/>
    <mergeCell ref="A12:G12"/>
    <mergeCell ref="A17:G17"/>
    <mergeCell ref="A30:G30"/>
    <mergeCell ref="A35:G35"/>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18:F22 F6:F11 F13:F16 F24:F29 F31:F34 F36:F40">
      <formula1>E6</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85546875" bestFit="1" customWidth="1"/>
  </cols>
  <sheetData>
    <row r="1" spans="1:1" ht="15.75" x14ac:dyDescent="0.25">
      <c r="A1" s="21" t="s">
        <v>28</v>
      </c>
    </row>
    <row r="2" spans="1:1" ht="15.75" x14ac:dyDescent="0.25">
      <c r="A2" s="21" t="s">
        <v>29</v>
      </c>
    </row>
    <row r="3" spans="1:1" ht="15.75" x14ac:dyDescent="0.25">
      <c r="A3" s="21" t="s">
        <v>30</v>
      </c>
    </row>
    <row r="6" spans="1:1" ht="15.75" x14ac:dyDescent="0.25">
      <c r="A6" s="21" t="s">
        <v>40</v>
      </c>
    </row>
    <row r="7" spans="1:1" ht="15.75" x14ac:dyDescent="0.25">
      <c r="A7" s="21" t="s">
        <v>84</v>
      </c>
    </row>
    <row r="8" spans="1:1" s="15" customFormat="1" ht="15.75" x14ac:dyDescent="0.25">
      <c r="A8" s="21" t="s">
        <v>58</v>
      </c>
    </row>
    <row r="9" spans="1:1" ht="15.75" x14ac:dyDescent="0.25">
      <c r="A9" s="21" t="s">
        <v>59</v>
      </c>
    </row>
    <row r="12" spans="1:1" ht="15.75" x14ac:dyDescent="0.25">
      <c r="A12" s="21" t="s">
        <v>78</v>
      </c>
    </row>
    <row r="13" spans="1:1" ht="15.75" x14ac:dyDescent="0.25">
      <c r="A13" s="21" t="s">
        <v>79</v>
      </c>
    </row>
    <row r="14" spans="1:1" ht="15.75" x14ac:dyDescent="0.25">
      <c r="A14" s="21"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A. Eelarve</vt:lpstr>
      <vt:lpstr>B. Maksetaotlus</vt:lpstr>
      <vt:lpstr>C. KULUARUANDE KOOND</vt:lpstr>
      <vt:lpstr>C1. Tööjõukulud</vt:lpstr>
      <vt:lpstr> C3. Sihtrühmaga seotud kulud</vt:lpstr>
      <vt:lpstr>C7. Muud otsesed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Ege-Lii Luik</cp:lastModifiedBy>
  <dcterms:created xsi:type="dcterms:W3CDTF">2014-06-17T10:19:13Z</dcterms:created>
  <dcterms:modified xsi:type="dcterms:W3CDTF">2017-04-28T13:08:08Z</dcterms:modified>
</cp:coreProperties>
</file>